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25669033-CBEA-493B-A178-3FB4FAA9EE34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O1693" i="1" a="1"/>
  <c r="O1693" i="1"/>
  <c r="M1693" i="1" a="1"/>
  <c r="M1693" i="1"/>
  <c r="L1693" i="1" a="1"/>
  <c r="L1693" i="1" s="1"/>
  <c r="K1693" i="1" a="1"/>
  <c r="K1693" i="1" s="1"/>
  <c r="N1693" i="1" a="1"/>
  <c r="N1693" i="1" s="1"/>
  <c r="J1693" i="1" a="1"/>
  <c r="J1693" i="1"/>
  <c r="P1693" i="1" a="1"/>
  <c r="P1693" i="1" s="1"/>
  <c r="Q1693" i="1" a="1"/>
  <c r="Q1693" i="1" s="1"/>
  <c r="I1693" i="1" a="1"/>
  <c r="I1693" i="1" s="1"/>
  <c r="H1693" i="1" a="1"/>
  <c r="H1693" i="1" s="1"/>
  <c r="G1693" i="1" a="1"/>
  <c r="G1693" i="1" s="1"/>
  <c r="F1693" i="1" a="1"/>
  <c r="F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H1968" i="1" a="1"/>
  <c r="H1968" i="1"/>
  <c r="P1967" i="1" a="1"/>
  <c r="P1967" i="1" s="1"/>
  <c r="M1967" i="1" a="1"/>
  <c r="M1967" i="1"/>
  <c r="F1968" i="1" a="1"/>
  <c r="F1968" i="1" s="1"/>
  <c r="N1967" i="1" a="1"/>
  <c r="N1967" i="1" s="1"/>
  <c r="J1968" i="1" a="1"/>
  <c r="J1968" i="1"/>
  <c r="G1968" i="1" a="1"/>
  <c r="G1968" i="1" s="1"/>
  <c r="K1968" i="1" a="1"/>
  <c r="K1968" i="1" s="1"/>
  <c r="Q1967" i="1" a="1"/>
  <c r="Q1967" i="1" s="1"/>
  <c r="I1968" i="1" a="1"/>
  <c r="I1968" i="1" s="1"/>
  <c r="O1967" i="1" a="1"/>
  <c r="O1967" i="1" s="1"/>
  <c r="J1969" i="1" a="1"/>
  <c r="J1969" i="1" s="1"/>
  <c r="H1969" i="1" a="1"/>
  <c r="H1969" i="1" s="1"/>
  <c r="I1969" i="1" a="1"/>
  <c r="I1969" i="1" s="1"/>
  <c r="N1968" i="1" a="1"/>
  <c r="N1968" i="1" s="1"/>
  <c r="F1969" i="1" a="1"/>
  <c r="F1969" i="1" s="1"/>
  <c r="Q1968" i="1" a="1"/>
  <c r="Q1968" i="1" s="1"/>
  <c r="P1968" i="1" a="1"/>
  <c r="P1968" i="1" s="1"/>
  <c r="G1969" i="1" a="1"/>
  <c r="G1969" i="1"/>
  <c r="O1968" i="1" a="1"/>
  <c r="O1968" i="1" s="1"/>
  <c r="M1968" i="1" a="1"/>
  <c r="M1968" i="1" s="1"/>
  <c r="L1968" i="1" a="1"/>
  <c r="L1968" i="1"/>
  <c r="G1962" i="1" a="1"/>
  <c r="G1962" i="1" s="1"/>
  <c r="H1961" i="1" a="1"/>
  <c r="H1961" i="1" s="1"/>
  <c r="H1962" i="1" a="1"/>
  <c r="H1962" i="1" s="1"/>
  <c r="K1961" i="1" a="1"/>
  <c r="K1961" i="1" s="1"/>
  <c r="L1960" i="1" a="1"/>
  <c r="L1960" i="1" s="1"/>
  <c r="N1961" i="1" a="1"/>
  <c r="N1961" i="1" s="1"/>
  <c r="I1961" i="1" a="1"/>
  <c r="I1961" i="1"/>
  <c r="F1962" i="1" a="1"/>
  <c r="F1962" i="1" s="1"/>
  <c r="Q1961" i="1" a="1"/>
  <c r="Q1961" i="1" s="1"/>
  <c r="P1961" i="1" a="1"/>
  <c r="P1961" i="1" s="1"/>
  <c r="Q1960" i="1" a="1"/>
  <c r="Q1960" i="1" s="1"/>
  <c r="O1961" i="1" a="1"/>
  <c r="O1961" i="1" s="1"/>
  <c r="F1961" i="1" a="1"/>
  <c r="F1961" i="1"/>
  <c r="J1961" i="1" a="1"/>
  <c r="J1961" i="1" s="1"/>
  <c r="G1961" i="1" a="1"/>
  <c r="G1961" i="1" s="1"/>
  <c r="N1960" i="1" a="1"/>
  <c r="N1960" i="1" s="1"/>
  <c r="M1961" i="1" a="1"/>
  <c r="M1961" i="1" s="1"/>
  <c r="L1961" i="1" a="1"/>
  <c r="L1961" i="1"/>
  <c r="O1960" i="1" a="1"/>
  <c r="O1960" i="1" s="1"/>
  <c r="M1960" i="1" a="1"/>
  <c r="M1960" i="1" s="1"/>
  <c r="P1960" i="1" a="1"/>
  <c r="P1960" i="1" s="1"/>
  <c r="J1962" i="1" a="1"/>
  <c r="J1962" i="1"/>
  <c r="K1960" i="1" a="1"/>
  <c r="K1960" i="1"/>
  <c r="I1962" i="1" a="1"/>
  <c r="I1962" i="1" s="1"/>
  <c r="J1965" i="1" a="1"/>
  <c r="J1965" i="1" s="1"/>
  <c r="I1965" i="1" a="1"/>
  <c r="I1965" i="1" s="1"/>
  <c r="H1965" i="1" a="1"/>
  <c r="H1965" i="1" s="1"/>
  <c r="F1965" i="1" a="1"/>
  <c r="F1965" i="1" s="1"/>
  <c r="Q1964" i="1" a="1"/>
  <c r="Q1964" i="1" s="1"/>
  <c r="H1964" i="1" a="1"/>
  <c r="H1964" i="1" s="1"/>
  <c r="P1964" i="1" a="1"/>
  <c r="P1964" i="1" s="1"/>
  <c r="O1964" i="1" a="1"/>
  <c r="O1964" i="1" s="1"/>
  <c r="J1964" i="1" a="1"/>
  <c r="J1964" i="1" s="1"/>
  <c r="N1964" i="1" a="1"/>
  <c r="N1964" i="1" s="1"/>
  <c r="M1964" i="1" a="1"/>
  <c r="M1964" i="1"/>
  <c r="K1964" i="1" a="1"/>
  <c r="K1964" i="1"/>
  <c r="I1964" i="1" a="1"/>
  <c r="I1964" i="1" s="1"/>
  <c r="G1965" i="1" a="1"/>
  <c r="G1965" i="1"/>
  <c r="L1964" i="1" a="1"/>
  <c r="L1964" i="1" s="1"/>
  <c r="M1965" i="1" a="1"/>
  <c r="M1965" i="1" s="1"/>
  <c r="K1965" i="1" a="1"/>
  <c r="K1965" i="1" s="1"/>
  <c r="L1965" i="1" a="1"/>
  <c r="L1965" i="1" s="1"/>
  <c r="K1971" i="1" a="1"/>
  <c r="K1971" i="1" s="1"/>
  <c r="K1967" i="1" a="1"/>
  <c r="K1967" i="1" s="1"/>
  <c r="G1967" i="1" a="1"/>
  <c r="G1967" i="1" s="1"/>
  <c r="H1967" i="1" a="1"/>
  <c r="H1967" i="1"/>
  <c r="O1966" i="1" a="1"/>
  <c r="O1966" i="1" s="1"/>
  <c r="I1967" i="1" a="1"/>
  <c r="I1967" i="1" s="1"/>
  <c r="Q1966" i="1" a="1"/>
  <c r="Q1966" i="1"/>
  <c r="P1966" i="1" a="1"/>
  <c r="P1966" i="1"/>
  <c r="N1966" i="1" a="1"/>
  <c r="N1966" i="1"/>
  <c r="L1967" i="1" a="1"/>
  <c r="L1967" i="1"/>
  <c r="J1967" i="1" a="1"/>
  <c r="J1967" i="1" s="1"/>
  <c r="F1967" i="1" a="1"/>
  <c r="F1967" i="1"/>
  <c r="K1970" i="1" a="1"/>
  <c r="K1970" i="1" s="1"/>
  <c r="I1970" i="1" a="1"/>
  <c r="I1970" i="1" s="1"/>
  <c r="H1970" i="1" a="1"/>
  <c r="H1970" i="1" s="1"/>
  <c r="L1970" i="1" a="1"/>
  <c r="L1970" i="1" s="1"/>
  <c r="J1970" i="1" a="1"/>
  <c r="J1970" i="1" s="1"/>
  <c r="G1970" i="1" a="1"/>
  <c r="G1970" i="1"/>
  <c r="J1966" i="1" a="1"/>
  <c r="J1966" i="1"/>
  <c r="M1966" i="1" a="1"/>
  <c r="M1966" i="1" s="1"/>
  <c r="L1966" i="1" a="1"/>
  <c r="L1966" i="1"/>
  <c r="F1966" i="1" a="1"/>
  <c r="F1966" i="1" s="1"/>
  <c r="Q1965" i="1" a="1"/>
  <c r="Q1965" i="1" s="1"/>
  <c r="N1965" i="1" a="1"/>
  <c r="N1965" i="1"/>
  <c r="K1966" i="1" a="1"/>
  <c r="K1966" i="1"/>
  <c r="I1966" i="1" a="1"/>
  <c r="I1966" i="1"/>
  <c r="H1966" i="1" a="1"/>
  <c r="H1966" i="1" s="1"/>
  <c r="G1966" i="1" a="1"/>
  <c r="G1966" i="1"/>
  <c r="P1965" i="1" a="1"/>
  <c r="P1965" i="1" s="1"/>
  <c r="O1965" i="1" a="1"/>
  <c r="O1965" i="1" s="1"/>
  <c r="P1970" i="1" a="1"/>
  <c r="P1970" i="1" s="1"/>
  <c r="O1970" i="1" a="1"/>
  <c r="O1970" i="1"/>
  <c r="N1970" i="1" a="1"/>
  <c r="N1970" i="1"/>
  <c r="M1970" i="1" a="1"/>
  <c r="M1970" i="1" s="1"/>
  <c r="Q1970" i="1" a="1"/>
  <c r="Q1970" i="1" s="1"/>
  <c r="J1971" i="1" a="1"/>
  <c r="J1971" i="1" s="1"/>
  <c r="I1676" i="1" a="1"/>
  <c r="I1676" i="1"/>
  <c r="J1675" i="1" a="1"/>
  <c r="J1675" i="1" s="1"/>
  <c r="H1676" i="1" a="1"/>
  <c r="H1676" i="1"/>
  <c r="O1674" i="1" a="1"/>
  <c r="O1674" i="1"/>
  <c r="M1675" i="1" a="1"/>
  <c r="M1675" i="1" s="1"/>
  <c r="F1675" i="1" a="1"/>
  <c r="F1675" i="1"/>
  <c r="G1676" i="1" a="1"/>
  <c r="G1676" i="1" s="1"/>
  <c r="H1675" i="1" a="1"/>
  <c r="H1675" i="1" s="1"/>
  <c r="Q1674" i="1" a="1"/>
  <c r="Q1674" i="1" s="1"/>
  <c r="N1676" i="1" a="1"/>
  <c r="N1676" i="1" s="1"/>
  <c r="O1676" i="1" a="1"/>
  <c r="O1676" i="1"/>
  <c r="L1675" i="1" a="1"/>
  <c r="L1675" i="1" s="1"/>
  <c r="G1675" i="1" a="1"/>
  <c r="G1675" i="1" s="1"/>
  <c r="P1676" i="1" a="1"/>
  <c r="P1676" i="1" s="1"/>
  <c r="Q1675" i="1" a="1"/>
  <c r="Q1675" i="1" s="1"/>
  <c r="Q1676" i="1" a="1"/>
  <c r="Q1676" i="1" s="1"/>
  <c r="I1675" i="1" a="1"/>
  <c r="I1675" i="1"/>
  <c r="M1676" i="1" a="1"/>
  <c r="M1676" i="1"/>
  <c r="N1675" i="1" a="1"/>
  <c r="N1675" i="1" s="1"/>
  <c r="F1676" i="1" a="1"/>
  <c r="F1676" i="1"/>
  <c r="N1674" i="1" a="1"/>
  <c r="N1674" i="1" s="1"/>
  <c r="K1675" i="1" a="1"/>
  <c r="K1675" i="1" s="1"/>
  <c r="O1675" i="1" a="1"/>
  <c r="O1675" i="1" s="1"/>
  <c r="J1676" i="1" a="1"/>
  <c r="J1676" i="1" s="1"/>
  <c r="P1674" i="1" a="1"/>
  <c r="P1674" i="1" s="1"/>
  <c r="K1676" i="1" a="1"/>
  <c r="K1676" i="1" s="1"/>
  <c r="P1675" i="1" a="1"/>
  <c r="P1675" i="1" s="1"/>
  <c r="L1676" i="1" a="1"/>
  <c r="L1676" i="1" s="1"/>
  <c r="J1673" i="1" a="1"/>
  <c r="J1673" i="1" s="1"/>
  <c r="P1669" i="1" a="1"/>
  <c r="P1669" i="1" s="1"/>
  <c r="L1671" i="1" a="1"/>
  <c r="L1671" i="1" s="1"/>
  <c r="P1671" i="1" a="1"/>
  <c r="P1671" i="1" s="1"/>
  <c r="I1671" i="1" a="1"/>
  <c r="I1671" i="1"/>
  <c r="O1672" i="1" a="1"/>
  <c r="O1672" i="1" s="1"/>
  <c r="G1670" i="1" a="1"/>
  <c r="G1670" i="1" s="1"/>
  <c r="O1673" i="1" a="1"/>
  <c r="O1673" i="1" s="1"/>
  <c r="G1673" i="1" a="1"/>
  <c r="G1673" i="1" s="1"/>
  <c r="M1672" i="1" a="1"/>
  <c r="M1672" i="1"/>
  <c r="K1672" i="1" a="1"/>
  <c r="K1672" i="1" s="1"/>
  <c r="F1671" i="1" a="1"/>
  <c r="F1671" i="1" s="1"/>
  <c r="F1670" i="1" a="1"/>
  <c r="F1670" i="1" s="1"/>
  <c r="N1669" i="1" a="1"/>
  <c r="N1669" i="1"/>
  <c r="M1670" i="1" a="1"/>
  <c r="M1670" i="1" s="1"/>
  <c r="Q1672" i="1" a="1"/>
  <c r="Q1672" i="1" s="1"/>
  <c r="P1670" i="1" a="1"/>
  <c r="P1670" i="1" s="1"/>
  <c r="N1673" i="1" a="1"/>
  <c r="N1673" i="1" s="1"/>
  <c r="F1672" i="1" a="1"/>
  <c r="F1672" i="1" s="1"/>
  <c r="M1673" i="1" a="1"/>
  <c r="M1673" i="1" s="1"/>
  <c r="N1672" i="1" a="1"/>
  <c r="N1672" i="1" s="1"/>
  <c r="Q1671" i="1" a="1"/>
  <c r="Q1671" i="1" s="1"/>
  <c r="I1672" i="1" a="1"/>
  <c r="I1672" i="1" s="1"/>
  <c r="L1669" i="1" a="1"/>
  <c r="L1669" i="1" s="1"/>
  <c r="N1671" i="1" a="1"/>
  <c r="N1671" i="1" s="1"/>
  <c r="J1671" i="1" a="1"/>
  <c r="J1671" i="1" s="1"/>
  <c r="N1670" i="1" a="1"/>
  <c r="N1670" i="1" s="1"/>
  <c r="L1673" i="1" a="1"/>
  <c r="L1673" i="1" s="1"/>
  <c r="L1672" i="1" a="1"/>
  <c r="L1672" i="1" s="1"/>
  <c r="I1673" i="1" a="1"/>
  <c r="I1673" i="1"/>
  <c r="P1672" i="1" a="1"/>
  <c r="P1672" i="1" s="1"/>
  <c r="M1671" i="1" a="1"/>
  <c r="M1671" i="1" s="1"/>
  <c r="M1674" i="1" a="1"/>
  <c r="M1674" i="1" s="1"/>
  <c r="F1674" i="1" a="1"/>
  <c r="F1674" i="1" s="1"/>
  <c r="L1674" i="1" a="1"/>
  <c r="L1674" i="1" s="1"/>
  <c r="O1670" i="1" a="1"/>
  <c r="O1670" i="1" s="1"/>
  <c r="J1670" i="1" a="1"/>
  <c r="J1670" i="1" s="1"/>
  <c r="K1674" i="1" a="1"/>
  <c r="K1674" i="1"/>
  <c r="O1671" i="1" a="1"/>
  <c r="O1671" i="1"/>
  <c r="H1670" i="1" a="1"/>
  <c r="H1670" i="1" s="1"/>
  <c r="H1672" i="1" a="1"/>
  <c r="H1672" i="1"/>
  <c r="L1670" i="1" a="1"/>
  <c r="L1670" i="1"/>
  <c r="M1669" i="1" a="1"/>
  <c r="M1669" i="1"/>
  <c r="G1671" i="1" a="1"/>
  <c r="G1671" i="1"/>
  <c r="H1673" i="1" a="1"/>
  <c r="H1673" i="1" s="1"/>
  <c r="H1674" i="1" a="1"/>
  <c r="H1674" i="1"/>
  <c r="P1673" i="1" a="1"/>
  <c r="P1673" i="1" s="1"/>
  <c r="K1673" i="1" a="1"/>
  <c r="K1673" i="1" s="1"/>
  <c r="K1671" i="1" a="1"/>
  <c r="K1671" i="1" s="1"/>
  <c r="J1672" i="1" a="1"/>
  <c r="J1672" i="1" s="1"/>
  <c r="Q1670" i="1" a="1"/>
  <c r="Q1670" i="1" s="1"/>
  <c r="J1669" i="1" a="1"/>
  <c r="J1669" i="1"/>
  <c r="K1670" i="1" a="1"/>
  <c r="K1670" i="1"/>
  <c r="I1670" i="1" a="1"/>
  <c r="I1670" i="1" s="1"/>
  <c r="K1669" i="1" a="1"/>
  <c r="K1669" i="1"/>
  <c r="O1669" i="1" a="1"/>
  <c r="O1669" i="1"/>
  <c r="Q1669" i="1" a="1"/>
  <c r="Q1669" i="1" s="1"/>
  <c r="J1674" i="1" a="1"/>
  <c r="J1674" i="1"/>
  <c r="G1672" i="1" a="1"/>
  <c r="G1672" i="1" s="1"/>
  <c r="I1674" i="1" a="1"/>
  <c r="I1674" i="1"/>
  <c r="F1673" i="1" a="1"/>
  <c r="F1673" i="1" s="1"/>
  <c r="G1674" i="1" a="1"/>
  <c r="G1674" i="1"/>
  <c r="Q1673" i="1" a="1"/>
  <c r="Q1673" i="1" s="1"/>
  <c r="H1671" i="1" a="1"/>
  <c r="H1671" i="1" s="1"/>
  <c r="F1668" i="1" a="1"/>
  <c r="F1668" i="1" s="1"/>
  <c r="J1668" i="1" a="1"/>
  <c r="J1668" i="1"/>
  <c r="P1662" i="1" a="1"/>
  <c r="P1662" i="1"/>
  <c r="H1667" i="1" a="1"/>
  <c r="H1667" i="1" s="1"/>
  <c r="O1660" i="1" a="1"/>
  <c r="O1660" i="1" s="1"/>
  <c r="N1661" i="1" a="1"/>
  <c r="N1661" i="1" s="1"/>
  <c r="K1661" i="1" a="1"/>
  <c r="K1661" i="1"/>
  <c r="O1662" i="1" a="1"/>
  <c r="O1662" i="1"/>
  <c r="G1667" i="1" a="1"/>
  <c r="G1667" i="1" s="1"/>
  <c r="F1661" i="1" a="1"/>
  <c r="F1661" i="1"/>
  <c r="I1661" i="1" a="1"/>
  <c r="I1661" i="1"/>
  <c r="Q1668" i="1" a="1"/>
  <c r="Q1668" i="1"/>
  <c r="Q1662" i="1" a="1"/>
  <c r="Q1662" i="1" s="1"/>
  <c r="O1667" i="1" a="1"/>
  <c r="O1667" i="1" s="1"/>
  <c r="P1668" i="1" a="1"/>
  <c r="P1668" i="1" s="1"/>
  <c r="N1668" i="1" a="1"/>
  <c r="N1668" i="1" s="1"/>
  <c r="H1662" i="1" a="1"/>
  <c r="H1662" i="1"/>
  <c r="F1662" i="1" a="1"/>
  <c r="F1662" i="1" s="1"/>
  <c r="M1668" i="1" a="1"/>
  <c r="M1668" i="1" s="1"/>
  <c r="L1668" i="1" a="1"/>
  <c r="L1668" i="1" s="1"/>
  <c r="H1668" i="1" a="1"/>
  <c r="H1668" i="1" s="1"/>
  <c r="M1667" i="1" a="1"/>
  <c r="M1667" i="1" s="1"/>
  <c r="P1667" i="1" a="1"/>
  <c r="P1667" i="1"/>
  <c r="M1662" i="1" a="1"/>
  <c r="M1662" i="1" s="1"/>
  <c r="I1667" i="1" a="1"/>
  <c r="I1667" i="1" s="1"/>
  <c r="J1661" i="1" a="1"/>
  <c r="J1661" i="1"/>
  <c r="Q1667" i="1" a="1"/>
  <c r="Q1667" i="1" s="1"/>
  <c r="L1662" i="1" a="1"/>
  <c r="L1662" i="1" s="1"/>
  <c r="Q1661" i="1" a="1"/>
  <c r="Q1661" i="1" s="1"/>
  <c r="N1660" i="1" a="1"/>
  <c r="N1660" i="1" s="1"/>
  <c r="K1662" i="1" a="1"/>
  <c r="K1662" i="1" s="1"/>
  <c r="J1662" i="1" a="1"/>
  <c r="J1662" i="1" s="1"/>
  <c r="I1662" i="1" a="1"/>
  <c r="I1662" i="1" s="1"/>
  <c r="P1661" i="1" a="1"/>
  <c r="P1661" i="1" s="1"/>
  <c r="G1661" i="1" a="1"/>
  <c r="G1661" i="1" s="1"/>
  <c r="M1660" i="1" a="1"/>
  <c r="M1660" i="1" s="1"/>
  <c r="P1660" i="1" a="1"/>
  <c r="P1660" i="1" s="1"/>
  <c r="K1668" i="1" a="1"/>
  <c r="K1668" i="1" s="1"/>
  <c r="G1668" i="1" a="1"/>
  <c r="G1668" i="1"/>
  <c r="N1667" i="1" a="1"/>
  <c r="N1667" i="1"/>
  <c r="L1667" i="1" a="1"/>
  <c r="L1667" i="1" s="1"/>
  <c r="L1661" i="1" a="1"/>
  <c r="L1661" i="1" s="1"/>
  <c r="K1667" i="1" a="1"/>
  <c r="K1667" i="1" s="1"/>
  <c r="N1662" i="1" a="1"/>
  <c r="N1662" i="1"/>
  <c r="Q1660" i="1" a="1"/>
  <c r="Q1660" i="1" s="1"/>
  <c r="J1667" i="1" a="1"/>
  <c r="J1667" i="1" s="1"/>
  <c r="O1661" i="1" a="1"/>
  <c r="O1661" i="1" s="1"/>
  <c r="M1661" i="1" a="1"/>
  <c r="M1661" i="1"/>
  <c r="I1669" i="1" a="1"/>
  <c r="I1669" i="1" s="1"/>
  <c r="H1669" i="1" a="1"/>
  <c r="H1669" i="1" s="1"/>
  <c r="O1668" i="1" a="1"/>
  <c r="O1668" i="1" s="1"/>
  <c r="I1668" i="1" a="1"/>
  <c r="I1668" i="1" s="1"/>
  <c r="G1662" i="1" a="1"/>
  <c r="G1662" i="1" s="1"/>
  <c r="H1661" i="1" a="1"/>
  <c r="H1661" i="1" s="1"/>
  <c r="F1667" i="1" a="1"/>
  <c r="F1667" i="1" s="1"/>
  <c r="G1669" i="1" a="1"/>
  <c r="G1669" i="1" s="1"/>
  <c r="F1669" i="1" a="1"/>
  <c r="F1669" i="1" s="1"/>
  <c r="J1660" i="1" a="1"/>
  <c r="J1660" i="1" s="1"/>
  <c r="G1660" i="1" a="1"/>
  <c r="G1660" i="1" s="1"/>
  <c r="P1654" i="1" a="1"/>
  <c r="P1654" i="1" s="1"/>
  <c r="I1660" i="1" a="1"/>
  <c r="I1660" i="1"/>
  <c r="F1660" i="1" a="1"/>
  <c r="F1660" i="1"/>
  <c r="L1654" i="1" a="1"/>
  <c r="L1654" i="1" s="1"/>
  <c r="Q1654" i="1" a="1"/>
  <c r="Q1654" i="1"/>
  <c r="F1654" i="1" a="1"/>
  <c r="F1654" i="1" s="1"/>
  <c r="L1660" i="1" a="1"/>
  <c r="L1660" i="1" s="1"/>
  <c r="I1654" i="1" a="1"/>
  <c r="I1654" i="1" s="1"/>
  <c r="G1654" i="1" a="1"/>
  <c r="G1654" i="1" s="1"/>
  <c r="N1654" i="1" a="1"/>
  <c r="N1654" i="1" s="1"/>
  <c r="J1654" i="1" a="1"/>
  <c r="J1654" i="1" s="1"/>
  <c r="M1654" i="1" a="1"/>
  <c r="M1654" i="1" s="1"/>
  <c r="K1654" i="1" a="1"/>
  <c r="K1654" i="1"/>
  <c r="H1654" i="1" a="1"/>
  <c r="H1654" i="1" s="1"/>
  <c r="H1660" i="1" a="1"/>
  <c r="H1660" i="1" s="1"/>
  <c r="K1660" i="1" a="1"/>
  <c r="K1660" i="1" s="1"/>
  <c r="O1654" i="1" a="1"/>
  <c r="O1654" i="1"/>
  <c r="L1642" i="1" a="1"/>
  <c r="L1642" i="1" s="1"/>
  <c r="L1643" i="1" a="1"/>
  <c r="L1643" i="1"/>
  <c r="M1646" i="1" a="1"/>
  <c r="M1646" i="1" s="1"/>
  <c r="L1646" i="1" a="1"/>
  <c r="L1646" i="1"/>
  <c r="O1646" i="1" a="1"/>
  <c r="O1646" i="1" s="1"/>
  <c r="M1643" i="1" a="1"/>
  <c r="M1643" i="1" s="1"/>
  <c r="L1647" i="1" a="1"/>
  <c r="L1647" i="1" s="1"/>
  <c r="K1647" i="1" a="1"/>
  <c r="K1647" i="1" s="1"/>
  <c r="P1642" i="1" a="1"/>
  <c r="P1642" i="1" s="1"/>
  <c r="H1647" i="1" a="1"/>
  <c r="H1647" i="1"/>
  <c r="F1647" i="1" a="1"/>
  <c r="F1647" i="1"/>
  <c r="N1643" i="1" a="1"/>
  <c r="N1643" i="1" s="1"/>
  <c r="F1646" i="1" a="1"/>
  <c r="F1646" i="1"/>
  <c r="G1643" i="1" a="1"/>
  <c r="G1643" i="1"/>
  <c r="O1643" i="1" a="1"/>
  <c r="O1643" i="1" s="1"/>
  <c r="Q1646" i="1" a="1"/>
  <c r="Q1646" i="1"/>
  <c r="F1643" i="1" a="1"/>
  <c r="F1643" i="1"/>
  <c r="P1646" i="1" a="1"/>
  <c r="P1646" i="1"/>
  <c r="N1646" i="1" a="1"/>
  <c r="N1646" i="1" s="1"/>
  <c r="M1642" i="1" a="1"/>
  <c r="M1642" i="1"/>
  <c r="K1646" i="1" a="1"/>
  <c r="K1646" i="1" s="1"/>
  <c r="I1646" i="1" a="1"/>
  <c r="I1646" i="1" s="1"/>
  <c r="Q1642" i="1" a="1"/>
  <c r="Q1642" i="1" s="1"/>
  <c r="J1643" i="1" a="1"/>
  <c r="J1643" i="1"/>
  <c r="I1647" i="1" a="1"/>
  <c r="I1647" i="1"/>
  <c r="J1647" i="1" a="1"/>
  <c r="J1647" i="1" s="1"/>
  <c r="J1646" i="1" a="1"/>
  <c r="J1646" i="1" s="1"/>
  <c r="G1646" i="1" a="1"/>
  <c r="G1646" i="1" s="1"/>
  <c r="N1647" i="1" a="1"/>
  <c r="N1647" i="1"/>
  <c r="G1647" i="1" a="1"/>
  <c r="G1647" i="1" s="1"/>
  <c r="I1643" i="1" a="1"/>
  <c r="I1643" i="1"/>
  <c r="Q1643" i="1" a="1"/>
  <c r="Q1643" i="1"/>
  <c r="Q1647" i="1" a="1"/>
  <c r="Q1647" i="1"/>
  <c r="O1647" i="1" a="1"/>
  <c r="O1647" i="1" s="1"/>
  <c r="M1647" i="1" a="1"/>
  <c r="M1647" i="1" s="1"/>
  <c r="H1646" i="1" a="1"/>
  <c r="H1646" i="1" s="1"/>
  <c r="H1643" i="1" a="1"/>
  <c r="H1643" i="1" s="1"/>
  <c r="K1643" i="1" a="1"/>
  <c r="K1643" i="1" s="1"/>
  <c r="O1642" i="1" a="1"/>
  <c r="O1642" i="1"/>
  <c r="P1643" i="1" a="1"/>
  <c r="P1643" i="1" s="1"/>
  <c r="N1642" i="1" a="1"/>
  <c r="N1642" i="1" s="1"/>
  <c r="P1647" i="1" a="1"/>
  <c r="P1647" i="1" s="1"/>
  <c r="J1629" i="1" a="1"/>
  <c r="J1629" i="1" s="1"/>
  <c r="I1629" i="1" a="1"/>
  <c r="I1629" i="1" s="1"/>
  <c r="I1628" i="1" a="1"/>
  <c r="I1628" i="1"/>
  <c r="P1628" i="1" a="1"/>
  <c r="P1628" i="1"/>
  <c r="M1628" i="1" a="1"/>
  <c r="M1628" i="1"/>
  <c r="I1642" i="1" a="1"/>
  <c r="I1642" i="1"/>
  <c r="G1642" i="1" a="1"/>
  <c r="G1642" i="1" s="1"/>
  <c r="F1642" i="1" a="1"/>
  <c r="F1642" i="1" s="1"/>
  <c r="G1629" i="1" a="1"/>
  <c r="G1629" i="1" s="1"/>
  <c r="F1629" i="1" a="1"/>
  <c r="F1629" i="1" s="1"/>
  <c r="N1628" i="1" a="1"/>
  <c r="N1628" i="1" s="1"/>
  <c r="L1628" i="1" a="1"/>
  <c r="L1628" i="1" s="1"/>
  <c r="H1628" i="1" a="1"/>
  <c r="H1628" i="1" s="1"/>
  <c r="Q1628" i="1" a="1"/>
  <c r="Q1628" i="1" s="1"/>
  <c r="P1629" i="1" a="1"/>
  <c r="P1629" i="1" s="1"/>
  <c r="O1629" i="1" a="1"/>
  <c r="O1629" i="1" s="1"/>
  <c r="G1628" i="1" a="1"/>
  <c r="G1628" i="1" s="1"/>
  <c r="L1629" i="1" a="1"/>
  <c r="L1629" i="1" s="1"/>
  <c r="M1629" i="1" a="1"/>
  <c r="M1629" i="1"/>
  <c r="K1629" i="1" a="1"/>
  <c r="K1629" i="1" s="1"/>
  <c r="J1628" i="1" a="1"/>
  <c r="J1628" i="1" s="1"/>
  <c r="K1628" i="1" a="1"/>
  <c r="K1628" i="1" s="1"/>
  <c r="H1629" i="1" a="1"/>
  <c r="H1629" i="1" s="1"/>
  <c r="O1628" i="1" a="1"/>
  <c r="O1628" i="1"/>
  <c r="N1629" i="1" a="1"/>
  <c r="N1629" i="1"/>
  <c r="K1642" i="1" a="1"/>
  <c r="K1642" i="1" s="1"/>
  <c r="J1642" i="1" a="1"/>
  <c r="J1642" i="1" s="1"/>
  <c r="H1642" i="1" a="1"/>
  <c r="H1642" i="1"/>
  <c r="Q1629" i="1" a="1"/>
  <c r="Q1629" i="1" s="1"/>
  <c r="F1625" i="1" a="1"/>
  <c r="F1625" i="1" s="1"/>
  <c r="L1623" i="1" a="1"/>
  <c r="L1623" i="1" s="1"/>
  <c r="G1623" i="1" a="1"/>
  <c r="G1623" i="1" s="1"/>
  <c r="F1623" i="1" a="1"/>
  <c r="F1623" i="1" s="1"/>
  <c r="J1623" i="1" a="1"/>
  <c r="J1623" i="1" s="1"/>
  <c r="P1624" i="1" a="1"/>
  <c r="P1624" i="1" s="1"/>
  <c r="J1624" i="1" a="1"/>
  <c r="J1624" i="1" s="1"/>
  <c r="P1623" i="1" a="1"/>
  <c r="P1623" i="1" s="1"/>
  <c r="M1625" i="1" a="1"/>
  <c r="M1625" i="1" s="1"/>
  <c r="G1627" i="1" a="1"/>
  <c r="G1627" i="1" s="1"/>
  <c r="O1626" i="1" a="1"/>
  <c r="O1626" i="1" s="1"/>
  <c r="I1624" i="1" a="1"/>
  <c r="I1624" i="1"/>
  <c r="L1626" i="1" a="1"/>
  <c r="L1626" i="1" s="1"/>
  <c r="K1625" i="1" a="1"/>
  <c r="K1625" i="1" s="1"/>
  <c r="N1623" i="1" a="1"/>
  <c r="N1623" i="1"/>
  <c r="N1626" i="1" a="1"/>
  <c r="N1626" i="1" s="1"/>
  <c r="N1625" i="1" a="1"/>
  <c r="N1625" i="1" s="1"/>
  <c r="J1626" i="1" a="1"/>
  <c r="J1626" i="1" s="1"/>
  <c r="O1625" i="1" a="1"/>
  <c r="O1625" i="1" s="1"/>
  <c r="O1623" i="1" a="1"/>
  <c r="O1623" i="1" s="1"/>
  <c r="P1627" i="1" a="1"/>
  <c r="P1627" i="1" s="1"/>
  <c r="G1626" i="1" a="1"/>
  <c r="G1626" i="1" s="1"/>
  <c r="Q1623" i="1" a="1"/>
  <c r="Q1623" i="1"/>
  <c r="F1628" i="1" a="1"/>
  <c r="F1628" i="1"/>
  <c r="M1627" i="1" a="1"/>
  <c r="M1627" i="1" s="1"/>
  <c r="M1626" i="1" a="1"/>
  <c r="M1626" i="1" s="1"/>
  <c r="I1626" i="1" a="1"/>
  <c r="I1626" i="1"/>
  <c r="Q1625" i="1" a="1"/>
  <c r="Q1625" i="1"/>
  <c r="G1624" i="1" a="1"/>
  <c r="G1624" i="1"/>
  <c r="Q1627" i="1" a="1"/>
  <c r="Q1627" i="1" s="1"/>
  <c r="L1624" i="1" a="1"/>
  <c r="L1624" i="1"/>
  <c r="J1627" i="1" a="1"/>
  <c r="J1627" i="1" s="1"/>
  <c r="H1627" i="1" a="1"/>
  <c r="H1627" i="1" s="1"/>
  <c r="Q1626" i="1" a="1"/>
  <c r="Q1626" i="1" s="1"/>
  <c r="H1626" i="1" a="1"/>
  <c r="H1626" i="1" s="1"/>
  <c r="M1624" i="1" a="1"/>
  <c r="M1624" i="1" s="1"/>
  <c r="M1623" i="1" a="1"/>
  <c r="M1623" i="1"/>
  <c r="F1624" i="1" a="1"/>
  <c r="F1624" i="1"/>
  <c r="I1623" i="1" a="1"/>
  <c r="I1623" i="1" s="1"/>
  <c r="O1627" i="1" a="1"/>
  <c r="O1627" i="1"/>
  <c r="K1624" i="1" a="1"/>
  <c r="K1624" i="1" s="1"/>
  <c r="K1626" i="1" a="1"/>
  <c r="K1626" i="1"/>
  <c r="P1625" i="1" a="1"/>
  <c r="P1625" i="1"/>
  <c r="K1623" i="1" a="1"/>
  <c r="K1623" i="1" s="1"/>
  <c r="G1625" i="1" a="1"/>
  <c r="G1625" i="1" s="1"/>
  <c r="Q1624" i="1" a="1"/>
  <c r="Q1624" i="1" s="1"/>
  <c r="J1625" i="1" a="1"/>
  <c r="J1625" i="1"/>
  <c r="H1625" i="1" a="1"/>
  <c r="H1625" i="1" s="1"/>
  <c r="P1626" i="1" a="1"/>
  <c r="P1626" i="1" s="1"/>
  <c r="H1624" i="1" a="1"/>
  <c r="H1624" i="1" s="1"/>
  <c r="N1627" i="1" a="1"/>
  <c r="N1627" i="1"/>
  <c r="F1627" i="1" a="1"/>
  <c r="F1627" i="1"/>
  <c r="F1626" i="1" a="1"/>
  <c r="F1626" i="1" s="1"/>
  <c r="N1624" i="1" a="1"/>
  <c r="N1624" i="1" s="1"/>
  <c r="L1627" i="1" a="1"/>
  <c r="L1627" i="1" s="1"/>
  <c r="Q1622" i="1" a="1"/>
  <c r="Q1622" i="1"/>
  <c r="L1625" i="1" a="1"/>
  <c r="L1625" i="1"/>
  <c r="I1625" i="1" a="1"/>
  <c r="I1625" i="1"/>
  <c r="O1624" i="1" a="1"/>
  <c r="O1624" i="1"/>
  <c r="H1623" i="1" a="1"/>
  <c r="H1623" i="1"/>
  <c r="K1627" i="1" a="1"/>
  <c r="K1627" i="1" s="1"/>
  <c r="I1627" i="1" a="1"/>
  <c r="I1627" i="1" s="1"/>
  <c r="L1613" i="1" a="1"/>
  <c r="L1613" i="1" s="1"/>
  <c r="P1619" i="1" a="1"/>
  <c r="P1619" i="1" s="1"/>
  <c r="G1622" i="1" a="1"/>
  <c r="G1622" i="1" s="1"/>
  <c r="G1621" i="1" a="1"/>
  <c r="G1621" i="1"/>
  <c r="O1621" i="1" a="1"/>
  <c r="O1621" i="1" s="1"/>
  <c r="I1621" i="1" a="1"/>
  <c r="I1621" i="1" s="1"/>
  <c r="O1619" i="1" a="1"/>
  <c r="O1619" i="1" s="1"/>
  <c r="N1619" i="1" a="1"/>
  <c r="N1619" i="1" s="1"/>
  <c r="O1613" i="1" a="1"/>
  <c r="O1613" i="1" s="1"/>
  <c r="L1619" i="1" a="1"/>
  <c r="L1619" i="1"/>
  <c r="G1619" i="1" a="1"/>
  <c r="G1619" i="1" s="1"/>
  <c r="M1613" i="1" a="1"/>
  <c r="M1613" i="1" s="1"/>
  <c r="M1619" i="1" a="1"/>
  <c r="M1619" i="1"/>
  <c r="N1613" i="1" a="1"/>
  <c r="N1613" i="1" s="1"/>
  <c r="F1622" i="1" a="1"/>
  <c r="F1622" i="1" s="1"/>
  <c r="Q1619" i="1" a="1"/>
  <c r="Q1619" i="1" s="1"/>
  <c r="Q1621" i="1" a="1"/>
  <c r="Q1621" i="1" s="1"/>
  <c r="L1621" i="1" a="1"/>
  <c r="L1621" i="1"/>
  <c r="H1619" i="1" a="1"/>
  <c r="H1619" i="1" s="1"/>
  <c r="H1621" i="1" a="1"/>
  <c r="H1621" i="1" s="1"/>
  <c r="J1613" i="1" a="1"/>
  <c r="J1613" i="1" s="1"/>
  <c r="P1622" i="1" a="1"/>
  <c r="P1622" i="1" s="1"/>
  <c r="O1622" i="1" a="1"/>
  <c r="O1622" i="1" s="1"/>
  <c r="N1622" i="1" a="1"/>
  <c r="N1622" i="1" s="1"/>
  <c r="M1622" i="1" a="1"/>
  <c r="M1622" i="1" s="1"/>
  <c r="L1622" i="1" a="1"/>
  <c r="L1622" i="1"/>
  <c r="P1621" i="1" a="1"/>
  <c r="P1621" i="1"/>
  <c r="F1613" i="1" a="1"/>
  <c r="F1613" i="1" s="1"/>
  <c r="N1621" i="1" a="1"/>
  <c r="N1621" i="1" s="1"/>
  <c r="H1613" i="1" a="1"/>
  <c r="H1613" i="1" s="1"/>
  <c r="K1621" i="1" a="1"/>
  <c r="K1621" i="1"/>
  <c r="F1619" i="1" a="1"/>
  <c r="F1619" i="1"/>
  <c r="K1619" i="1" a="1"/>
  <c r="K1619" i="1" s="1"/>
  <c r="Q1613" i="1" a="1"/>
  <c r="Q1613" i="1" s="1"/>
  <c r="J1621" i="1" a="1"/>
  <c r="J1621" i="1"/>
  <c r="F1621" i="1" a="1"/>
  <c r="F1621" i="1" s="1"/>
  <c r="I1619" i="1" a="1"/>
  <c r="I1619" i="1" s="1"/>
  <c r="P1613" i="1" a="1"/>
  <c r="P1613" i="1" s="1"/>
  <c r="G1613" i="1" a="1"/>
  <c r="G1613" i="1" s="1"/>
  <c r="J1619" i="1" a="1"/>
  <c r="J1619" i="1" s="1"/>
  <c r="I1613" i="1" a="1"/>
  <c r="I1613" i="1" s="1"/>
  <c r="K1622" i="1" a="1"/>
  <c r="K1622" i="1" s="1"/>
  <c r="J1622" i="1" a="1"/>
  <c r="J1622" i="1" s="1"/>
  <c r="I1622" i="1" a="1"/>
  <c r="I1622" i="1" s="1"/>
  <c r="H1622" i="1" a="1"/>
  <c r="H1622" i="1" s="1"/>
  <c r="K1613" i="1" a="1"/>
  <c r="K1613" i="1" s="1"/>
  <c r="M1621" i="1" a="1"/>
  <c r="M1621" i="1" s="1"/>
  <c r="H1605" i="1" a="1"/>
  <c r="H1605" i="1" s="1"/>
  <c r="M1604" i="1" a="1"/>
  <c r="M1604" i="1"/>
  <c r="J1605" i="1" a="1"/>
  <c r="J1605" i="1" s="1"/>
  <c r="P1605" i="1" a="1"/>
  <c r="P1605" i="1"/>
  <c r="F1605" i="1" a="1"/>
  <c r="F1605" i="1" s="1"/>
  <c r="L1605" i="1" a="1"/>
  <c r="L1605" i="1" s="1"/>
  <c r="P1611" i="1" a="1"/>
  <c r="P1611" i="1" s="1"/>
  <c r="L1611" i="1" a="1"/>
  <c r="L1611" i="1" s="1"/>
  <c r="N1605" i="1" a="1"/>
  <c r="N1605" i="1" s="1"/>
  <c r="N1604" i="1" a="1"/>
  <c r="N1604" i="1" s="1"/>
  <c r="K1605" i="1" a="1"/>
  <c r="K1605" i="1" s="1"/>
  <c r="O1604" i="1" a="1"/>
  <c r="O1604" i="1"/>
  <c r="M1611" i="1" a="1"/>
  <c r="M1611" i="1" s="1"/>
  <c r="Q1612" i="1" a="1"/>
  <c r="Q1612" i="1" s="1"/>
  <c r="O1612" i="1" a="1"/>
  <c r="O1612" i="1"/>
  <c r="K1611" i="1" a="1"/>
  <c r="K1611" i="1"/>
  <c r="P1612" i="1" a="1"/>
  <c r="P1612" i="1" s="1"/>
  <c r="N1612" i="1" a="1"/>
  <c r="N1612" i="1"/>
  <c r="M1612" i="1" a="1"/>
  <c r="M1612" i="1" s="1"/>
  <c r="Q1604" i="1" a="1"/>
  <c r="Q1604" i="1" s="1"/>
  <c r="L1612" i="1" a="1"/>
  <c r="L1612" i="1" s="1"/>
  <c r="K1612" i="1" a="1"/>
  <c r="K1612" i="1" s="1"/>
  <c r="G1611" i="1" a="1"/>
  <c r="G1611" i="1" s="1"/>
  <c r="I1612" i="1" a="1"/>
  <c r="I1612" i="1" s="1"/>
  <c r="I1611" i="1" a="1"/>
  <c r="I1611" i="1" s="1"/>
  <c r="F1611" i="1" a="1"/>
  <c r="F1611" i="1"/>
  <c r="I1605" i="1" a="1"/>
  <c r="I1605" i="1"/>
  <c r="G1605" i="1" a="1"/>
  <c r="G1605" i="1" s="1"/>
  <c r="P1604" i="1" a="1"/>
  <c r="P1604" i="1"/>
  <c r="J1611" i="1" a="1"/>
  <c r="J1611" i="1" s="1"/>
  <c r="J1612" i="1" a="1"/>
  <c r="J1612" i="1" s="1"/>
  <c r="N1611" i="1" a="1"/>
  <c r="N1611" i="1"/>
  <c r="H1611" i="1" a="1"/>
  <c r="H1611" i="1" s="1"/>
  <c r="H1612" i="1" a="1"/>
  <c r="H1612" i="1"/>
  <c r="G1612" i="1" a="1"/>
  <c r="G1612" i="1" s="1"/>
  <c r="O1611" i="1" a="1"/>
  <c r="O1611" i="1"/>
  <c r="O1605" i="1" a="1"/>
  <c r="O1605" i="1" s="1"/>
  <c r="F1612" i="1" a="1"/>
  <c r="F1612" i="1" s="1"/>
  <c r="Q1605" i="1" a="1"/>
  <c r="Q1605" i="1" s="1"/>
  <c r="Q1611" i="1" a="1"/>
  <c r="Q1611" i="1"/>
  <c r="M1605" i="1" a="1"/>
  <c r="M1605" i="1"/>
  <c r="J1596" i="1" a="1"/>
  <c r="J1596" i="1" s="1"/>
  <c r="O1598" i="1" a="1"/>
  <c r="O1598" i="1" s="1"/>
  <c r="I1596" i="1" a="1"/>
  <c r="I1596" i="1" s="1"/>
  <c r="L1595" i="1" a="1"/>
  <c r="L1595" i="1"/>
  <c r="I1598" i="1" a="1"/>
  <c r="I1598" i="1"/>
  <c r="P1595" i="1" a="1"/>
  <c r="P1595" i="1"/>
  <c r="N1595" i="1" a="1"/>
  <c r="N1595" i="1"/>
  <c r="H1595" i="1" a="1"/>
  <c r="H1595" i="1" s="1"/>
  <c r="O1596" i="1" a="1"/>
  <c r="O1596" i="1"/>
  <c r="Q1598" i="1" a="1"/>
  <c r="Q1598" i="1" s="1"/>
  <c r="K1595" i="1" a="1"/>
  <c r="K1595" i="1" s="1"/>
  <c r="P1598" i="1" a="1"/>
  <c r="P1598" i="1" s="1"/>
  <c r="L1598" i="1" a="1"/>
  <c r="L1598" i="1" s="1"/>
  <c r="K1598" i="1" a="1"/>
  <c r="K1598" i="1"/>
  <c r="H1598" i="1" a="1"/>
  <c r="H1598" i="1" s="1"/>
  <c r="F1598" i="1" a="1"/>
  <c r="F1598" i="1" s="1"/>
  <c r="O1595" i="1" a="1"/>
  <c r="O1595" i="1" s="1"/>
  <c r="I1595" i="1" a="1"/>
  <c r="I1595" i="1" s="1"/>
  <c r="M1595" i="1" a="1"/>
  <c r="M1595" i="1" s="1"/>
  <c r="K1596" i="1" a="1"/>
  <c r="K1596" i="1"/>
  <c r="G1598" i="1" a="1"/>
  <c r="G1598" i="1" s="1"/>
  <c r="M1598" i="1" a="1"/>
  <c r="M1598" i="1" s="1"/>
  <c r="P1596" i="1" a="1"/>
  <c r="P1596" i="1"/>
  <c r="M1596" i="1" a="1"/>
  <c r="M1596" i="1" s="1"/>
  <c r="F1596" i="1" a="1"/>
  <c r="F1596" i="1" s="1"/>
  <c r="H1596" i="1" a="1"/>
  <c r="H1596" i="1" s="1"/>
  <c r="G1596" i="1" a="1"/>
  <c r="G1596" i="1"/>
  <c r="J1595" i="1" a="1"/>
  <c r="J1595" i="1"/>
  <c r="Q1595" i="1" a="1"/>
  <c r="Q1595" i="1" s="1"/>
  <c r="L1604" i="1" a="1"/>
  <c r="L1604" i="1" s="1"/>
  <c r="N1596" i="1" a="1"/>
  <c r="N1596" i="1" s="1"/>
  <c r="K1604" i="1" a="1"/>
  <c r="K1604" i="1" s="1"/>
  <c r="I1604" i="1" a="1"/>
  <c r="I1604" i="1" s="1"/>
  <c r="J1598" i="1" a="1"/>
  <c r="J1598" i="1" s="1"/>
  <c r="J1604" i="1" a="1"/>
  <c r="J1604" i="1" s="1"/>
  <c r="N1598" i="1" a="1"/>
  <c r="N1598" i="1"/>
  <c r="L1596" i="1" a="1"/>
  <c r="L1596" i="1" s="1"/>
  <c r="H1604" i="1" a="1"/>
  <c r="H1604" i="1" s="1"/>
  <c r="G1604" i="1" a="1"/>
  <c r="G1604" i="1" s="1"/>
  <c r="F1604" i="1" a="1"/>
  <c r="F1604" i="1" s="1"/>
  <c r="Q1596" i="1" a="1"/>
  <c r="Q1596" i="1"/>
  <c r="O1950" i="1" a="1"/>
  <c r="O1950" i="1"/>
  <c r="O1949" i="1" a="1"/>
  <c r="O1949" i="1" s="1"/>
  <c r="N1947" i="1" a="1"/>
  <c r="N1947" i="1" s="1"/>
  <c r="K1950" i="1" a="1"/>
  <c r="K1950" i="1"/>
  <c r="H1948" i="1" a="1"/>
  <c r="H1948" i="1" s="1"/>
  <c r="J1948" i="1" a="1"/>
  <c r="J1948" i="1" s="1"/>
  <c r="I1952" i="1" a="1"/>
  <c r="I1952" i="1" s="1"/>
  <c r="H1952" i="1" a="1"/>
  <c r="H1952" i="1" s="1"/>
  <c r="G1952" i="1" a="1"/>
  <c r="G1952" i="1" s="1"/>
  <c r="G1950" i="1" a="1"/>
  <c r="G1950" i="1" s="1"/>
  <c r="O1947" i="1" a="1"/>
  <c r="O1947" i="1" s="1"/>
  <c r="H1950" i="1" a="1"/>
  <c r="H1950" i="1" s="1"/>
  <c r="Q1947" i="1" a="1"/>
  <c r="Q1947" i="1" s="1"/>
  <c r="F1952" i="1" a="1"/>
  <c r="F1952" i="1" s="1"/>
  <c r="Q1950" i="1" a="1"/>
  <c r="Q1950" i="1" s="1"/>
  <c r="L1950" i="1" a="1"/>
  <c r="L1950" i="1" s="1"/>
  <c r="Q1951" i="1" a="1"/>
  <c r="Q1951" i="1"/>
  <c r="O1951" i="1" a="1"/>
  <c r="O1951" i="1" s="1"/>
  <c r="L1948" i="1" a="1"/>
  <c r="L1948" i="1" s="1"/>
  <c r="M1951" i="1" a="1"/>
  <c r="M1951" i="1"/>
  <c r="G1951" i="1" a="1"/>
  <c r="G1951" i="1" s="1"/>
  <c r="Q1948" i="1" a="1"/>
  <c r="Q1948" i="1" s="1"/>
  <c r="M1950" i="1" a="1"/>
  <c r="M1950" i="1" s="1"/>
  <c r="K1948" i="1" a="1"/>
  <c r="K1948" i="1" s="1"/>
  <c r="N1949" i="1" a="1"/>
  <c r="N1949" i="1" s="1"/>
  <c r="M1949" i="1" a="1"/>
  <c r="M1949" i="1" s="1"/>
  <c r="M1947" i="1" a="1"/>
  <c r="M1947" i="1" s="1"/>
  <c r="G1949" i="1" a="1"/>
  <c r="G1949" i="1"/>
  <c r="F1948" i="1" a="1"/>
  <c r="F1948" i="1" s="1"/>
  <c r="L1949" i="1" a="1"/>
  <c r="L1949" i="1" s="1"/>
  <c r="O1948" i="1" a="1"/>
  <c r="O1948" i="1" s="1"/>
  <c r="P1951" i="1" a="1"/>
  <c r="P1951" i="1" s="1"/>
  <c r="J1951" i="1" a="1"/>
  <c r="J1951" i="1" s="1"/>
  <c r="H1951" i="1" a="1"/>
  <c r="H1951" i="1" s="1"/>
  <c r="J1949" i="1" a="1"/>
  <c r="J1949" i="1" s="1"/>
  <c r="N1948" i="1" a="1"/>
  <c r="N1948" i="1"/>
  <c r="I1948" i="1" a="1"/>
  <c r="I1948" i="1" s="1"/>
  <c r="P1948" i="1" a="1"/>
  <c r="P1948" i="1" s="1"/>
  <c r="K1951" i="1" a="1"/>
  <c r="K1951" i="1" s="1"/>
  <c r="I1951" i="1" a="1"/>
  <c r="I1951" i="1" s="1"/>
  <c r="F1949" i="1" a="1"/>
  <c r="F1949" i="1" s="1"/>
  <c r="M1948" i="1" a="1"/>
  <c r="M1948" i="1"/>
  <c r="K1947" i="1" a="1"/>
  <c r="K1947" i="1"/>
  <c r="F1951" i="1" a="1"/>
  <c r="F1951" i="1" s="1"/>
  <c r="P1950" i="1" a="1"/>
  <c r="P1950" i="1"/>
  <c r="J1950" i="1" a="1"/>
  <c r="J1950" i="1"/>
  <c r="F1950" i="1" a="1"/>
  <c r="F1950" i="1"/>
  <c r="P1949" i="1" a="1"/>
  <c r="P1949" i="1" s="1"/>
  <c r="N1950" i="1" a="1"/>
  <c r="N1950" i="1" s="1"/>
  <c r="K1949" i="1" a="1"/>
  <c r="K1949" i="1" s="1"/>
  <c r="I1949" i="1" a="1"/>
  <c r="I1949" i="1" s="1"/>
  <c r="Q1949" i="1" a="1"/>
  <c r="Q1949" i="1" s="1"/>
  <c r="H1949" i="1" a="1"/>
  <c r="H1949" i="1" s="1"/>
  <c r="G1948" i="1" a="1"/>
  <c r="G1948" i="1" s="1"/>
  <c r="P1947" i="1" a="1"/>
  <c r="P1947" i="1" s="1"/>
  <c r="L1947" i="1" a="1"/>
  <c r="L1947" i="1"/>
  <c r="N1952" i="1" a="1"/>
  <c r="N1952" i="1"/>
  <c r="M1952" i="1" a="1"/>
  <c r="M1952" i="1" s="1"/>
  <c r="L1952" i="1" a="1"/>
  <c r="L1952" i="1" s="1"/>
  <c r="K1952" i="1" a="1"/>
  <c r="K1952" i="1" s="1"/>
  <c r="N1951" i="1" a="1"/>
  <c r="N1951" i="1"/>
  <c r="J1952" i="1" a="1"/>
  <c r="J1952" i="1"/>
  <c r="I1950" i="1" a="1"/>
  <c r="I1950" i="1" s="1"/>
  <c r="L1951" i="1" a="1"/>
  <c r="L1951" i="1" s="1"/>
  <c r="K1946" i="1" a="1"/>
  <c r="K1946" i="1"/>
  <c r="J1946" i="1" a="1"/>
  <c r="J1946" i="1" s="1"/>
  <c r="L1945" i="1" a="1"/>
  <c r="L1945" i="1" s="1"/>
  <c r="L1942" i="1" a="1"/>
  <c r="L1942" i="1" s="1"/>
  <c r="K1942" i="1" a="1"/>
  <c r="K1942" i="1" s="1"/>
  <c r="M1945" i="1" a="1"/>
  <c r="M1945" i="1" s="1"/>
  <c r="H1946" i="1" a="1"/>
  <c r="H1946" i="1"/>
  <c r="Q1942" i="1" a="1"/>
  <c r="Q1942" i="1" s="1"/>
  <c r="H1944" i="1" a="1"/>
  <c r="H1944" i="1" s="1"/>
  <c r="Q1943" i="1" a="1"/>
  <c r="Q1943" i="1" s="1"/>
  <c r="M1943" i="1" a="1"/>
  <c r="M1943" i="1" s="1"/>
  <c r="P1942" i="1" a="1"/>
  <c r="P1942" i="1" s="1"/>
  <c r="O1943" i="1" a="1"/>
  <c r="O1943" i="1"/>
  <c r="G1943" i="1" a="1"/>
  <c r="G1943" i="1"/>
  <c r="Q1945" i="1" a="1"/>
  <c r="Q1945" i="1"/>
  <c r="O1942" i="1" a="1"/>
  <c r="O1942" i="1" s="1"/>
  <c r="H1943" i="1" a="1"/>
  <c r="H1943" i="1" s="1"/>
  <c r="H1942" i="1" a="1"/>
  <c r="H1942" i="1" s="1"/>
  <c r="J1942" i="1" a="1"/>
  <c r="J1942" i="1" s="1"/>
  <c r="P1944" i="1" a="1"/>
  <c r="P1944" i="1" s="1"/>
  <c r="M1944" i="1" a="1"/>
  <c r="M1944" i="1"/>
  <c r="K1944" i="1" a="1"/>
  <c r="K1944" i="1" s="1"/>
  <c r="K1943" i="1" a="1"/>
  <c r="K1943" i="1" s="1"/>
  <c r="N1943" i="1" a="1"/>
  <c r="N1943" i="1" s="1"/>
  <c r="L1943" i="1" a="1"/>
  <c r="L1943" i="1" s="1"/>
  <c r="O1945" i="1" a="1"/>
  <c r="O1945" i="1" s="1"/>
  <c r="M1942" i="1" a="1"/>
  <c r="M1942" i="1" s="1"/>
  <c r="N1944" i="1" a="1"/>
  <c r="N1944" i="1" s="1"/>
  <c r="G1942" i="1" a="1"/>
  <c r="G1942" i="1" s="1"/>
  <c r="P1943" i="1" a="1"/>
  <c r="P1943" i="1" s="1"/>
  <c r="G1944" i="1" a="1"/>
  <c r="G1944" i="1" s="1"/>
  <c r="J1945" i="1" a="1"/>
  <c r="J1945" i="1" s="1"/>
  <c r="P1946" i="1" a="1"/>
  <c r="P1946" i="1" s="1"/>
  <c r="G1945" i="1" a="1"/>
  <c r="G1945" i="1"/>
  <c r="M1946" i="1" a="1"/>
  <c r="M1946" i="1" s="1"/>
  <c r="L1946" i="1" a="1"/>
  <c r="L1946" i="1" s="1"/>
  <c r="I1946" i="1" a="1"/>
  <c r="I1946" i="1" s="1"/>
  <c r="K1945" i="1" a="1"/>
  <c r="K1945" i="1"/>
  <c r="G1946" i="1" a="1"/>
  <c r="G1946" i="1" s="1"/>
  <c r="I1945" i="1" a="1"/>
  <c r="I1945" i="1" s="1"/>
  <c r="F1943" i="1" a="1"/>
  <c r="F1943" i="1" s="1"/>
  <c r="N1945" i="1" a="1"/>
  <c r="N1945" i="1" s="1"/>
  <c r="J1944" i="1" a="1"/>
  <c r="J1944" i="1" s="1"/>
  <c r="F1945" i="1" a="1"/>
  <c r="F1945" i="1" s="1"/>
  <c r="Q1944" i="1" a="1"/>
  <c r="Q1944" i="1" s="1"/>
  <c r="O1944" i="1" a="1"/>
  <c r="O1944" i="1" s="1"/>
  <c r="L1944" i="1" a="1"/>
  <c r="L1944" i="1" s="1"/>
  <c r="F1944" i="1" a="1"/>
  <c r="F1944" i="1" s="1"/>
  <c r="J1947" i="1" a="1"/>
  <c r="J1947" i="1" s="1"/>
  <c r="P1945" i="1" a="1"/>
  <c r="P1945" i="1" s="1"/>
  <c r="H1945" i="1" a="1"/>
  <c r="H1945" i="1" s="1"/>
  <c r="N1942" i="1" a="1"/>
  <c r="N1942" i="1"/>
  <c r="I1947" i="1" a="1"/>
  <c r="I1947" i="1" s="1"/>
  <c r="I1943" i="1" a="1"/>
  <c r="I1943" i="1" s="1"/>
  <c r="H1947" i="1" a="1"/>
  <c r="H1947" i="1" s="1"/>
  <c r="J1943" i="1" a="1"/>
  <c r="J1943" i="1" s="1"/>
  <c r="G1947" i="1" a="1"/>
  <c r="G1947" i="1" s="1"/>
  <c r="Q1946" i="1" a="1"/>
  <c r="Q1946" i="1" s="1"/>
  <c r="I1944" i="1" a="1"/>
  <c r="I1944" i="1" s="1"/>
  <c r="F1946" i="1" a="1"/>
  <c r="F1946" i="1" s="1"/>
  <c r="F1947" i="1" a="1"/>
  <c r="F1947" i="1" s="1"/>
  <c r="I1942" i="1" a="1"/>
  <c r="I1942" i="1"/>
  <c r="O1946" i="1" a="1"/>
  <c r="O1946" i="1" s="1"/>
  <c r="N1946" i="1" a="1"/>
  <c r="N1946" i="1" s="1"/>
  <c r="G1939" i="1" a="1"/>
  <c r="G1939" i="1"/>
  <c r="L1937" i="1" a="1"/>
  <c r="L1937" i="1" s="1"/>
  <c r="G1937" i="1" a="1"/>
  <c r="G1937" i="1" s="1"/>
  <c r="Q1936" i="1" a="1"/>
  <c r="Q1936" i="1" s="1"/>
  <c r="O1936" i="1" a="1"/>
  <c r="O1936" i="1" s="1"/>
  <c r="F1939" i="1" a="1"/>
  <c r="F1939" i="1" s="1"/>
  <c r="G1941" i="1" a="1"/>
  <c r="G1941" i="1" s="1"/>
  <c r="I1937" i="1" a="1"/>
  <c r="I1937" i="1" s="1"/>
  <c r="G1940" i="1" a="1"/>
  <c r="G1940" i="1" s="1"/>
  <c r="F1941" i="1" a="1"/>
  <c r="F1941" i="1" s="1"/>
  <c r="H1938" i="1" a="1"/>
  <c r="H1938" i="1" s="1"/>
  <c r="J1939" i="1" a="1"/>
  <c r="J1939" i="1"/>
  <c r="O1938" i="1" a="1"/>
  <c r="O1938" i="1"/>
  <c r="I1938" i="1" a="1"/>
  <c r="I1938" i="1" s="1"/>
  <c r="O1937" i="1" a="1"/>
  <c r="O1937" i="1"/>
  <c r="H1937" i="1" a="1"/>
  <c r="H1937" i="1"/>
  <c r="O1939" i="1" a="1"/>
  <c r="O1939" i="1" s="1"/>
  <c r="I1941" i="1" a="1"/>
  <c r="I1941" i="1" s="1"/>
  <c r="K1940" i="1" a="1"/>
  <c r="K1940" i="1" s="1"/>
  <c r="I1940" i="1" a="1"/>
  <c r="I1940" i="1" s="1"/>
  <c r="F1938" i="1" a="1"/>
  <c r="F1938" i="1" s="1"/>
  <c r="H1940" i="1" a="1"/>
  <c r="H1940" i="1" s="1"/>
  <c r="Q1939" i="1" a="1"/>
  <c r="Q1939" i="1" s="1"/>
  <c r="N1938" i="1" a="1"/>
  <c r="N1938" i="1" s="1"/>
  <c r="G1938" i="1" a="1"/>
  <c r="G1938" i="1" s="1"/>
  <c r="P1937" i="1" a="1"/>
  <c r="P1937" i="1"/>
  <c r="M1939" i="1" a="1"/>
  <c r="M1939" i="1"/>
  <c r="K1937" i="1" a="1"/>
  <c r="K1937" i="1" s="1"/>
  <c r="F1942" i="1" a="1"/>
  <c r="F1942" i="1"/>
  <c r="Q1938" i="1" a="1"/>
  <c r="Q1938" i="1" s="1"/>
  <c r="P1940" i="1" a="1"/>
  <c r="P1940" i="1"/>
  <c r="K1938" i="1" a="1"/>
  <c r="K1938" i="1"/>
  <c r="Q1941" i="1" a="1"/>
  <c r="Q1941" i="1"/>
  <c r="O1941" i="1" a="1"/>
  <c r="O1941" i="1" s="1"/>
  <c r="L1940" i="1" a="1"/>
  <c r="L1940" i="1" s="1"/>
  <c r="N1939" i="1" a="1"/>
  <c r="N1939" i="1" s="1"/>
  <c r="K1939" i="1" a="1"/>
  <c r="K1939" i="1" s="1"/>
  <c r="F1937" i="1" a="1"/>
  <c r="F1937" i="1" s="1"/>
  <c r="P1936" i="1" a="1"/>
  <c r="P1936" i="1" s="1"/>
  <c r="N1937" i="1" a="1"/>
  <c r="N1937" i="1" s="1"/>
  <c r="M1937" i="1" a="1"/>
  <c r="M1937" i="1"/>
  <c r="P1941" i="1" a="1"/>
  <c r="P1941" i="1" s="1"/>
  <c r="N1941" i="1" a="1"/>
  <c r="N1941" i="1" s="1"/>
  <c r="I1939" i="1" a="1"/>
  <c r="I1939" i="1" s="1"/>
  <c r="M1938" i="1" a="1"/>
  <c r="M1938" i="1" s="1"/>
  <c r="L1938" i="1" a="1"/>
  <c r="L1938" i="1" s="1"/>
  <c r="M1941" i="1" a="1"/>
  <c r="M1941" i="1"/>
  <c r="N1940" i="1" a="1"/>
  <c r="N1940" i="1"/>
  <c r="J1941" i="1" a="1"/>
  <c r="J1941" i="1" s="1"/>
  <c r="L1939" i="1" a="1"/>
  <c r="L1939" i="1" s="1"/>
  <c r="Q1937" i="1" a="1"/>
  <c r="Q1937" i="1" s="1"/>
  <c r="P1939" i="1" a="1"/>
  <c r="P1939" i="1" s="1"/>
  <c r="L1941" i="1" a="1"/>
  <c r="L1941" i="1" s="1"/>
  <c r="M1940" i="1" a="1"/>
  <c r="M1940" i="1" s="1"/>
  <c r="P1938" i="1" a="1"/>
  <c r="P1938" i="1"/>
  <c r="J1938" i="1" a="1"/>
  <c r="J1938" i="1" s="1"/>
  <c r="H1941" i="1" a="1"/>
  <c r="H1941" i="1" s="1"/>
  <c r="H1939" i="1" a="1"/>
  <c r="H1939" i="1" s="1"/>
  <c r="O1940" i="1" a="1"/>
  <c r="O1940" i="1" s="1"/>
  <c r="J1937" i="1" a="1"/>
  <c r="J1937" i="1" s="1"/>
  <c r="K1941" i="1" a="1"/>
  <c r="K1941" i="1" s="1"/>
  <c r="J1940" i="1" a="1"/>
  <c r="J1940" i="1" s="1"/>
  <c r="Q1940" i="1" a="1"/>
  <c r="Q1940" i="1"/>
  <c r="F1940" i="1" a="1"/>
  <c r="F1940" i="1" s="1"/>
  <c r="H1935" i="1" a="1"/>
  <c r="H1935" i="1" s="1"/>
  <c r="G1935" i="1" a="1"/>
  <c r="G1935" i="1" s="1"/>
  <c r="Q1934" i="1" a="1"/>
  <c r="Q1934" i="1" s="1"/>
  <c r="M1934" i="1" a="1"/>
  <c r="M1934" i="1"/>
  <c r="I1933" i="1" a="1"/>
  <c r="I1933" i="1" s="1"/>
  <c r="M1932" i="1" a="1"/>
  <c r="M1932" i="1" s="1"/>
  <c r="L1933" i="1" a="1"/>
  <c r="L1933" i="1"/>
  <c r="J1933" i="1" a="1"/>
  <c r="J1933" i="1" s="1"/>
  <c r="J1934" i="1" a="1"/>
  <c r="J1934" i="1" s="1"/>
  <c r="I1932" i="1" a="1"/>
  <c r="I1932" i="1" s="1"/>
  <c r="L1931" i="1" a="1"/>
  <c r="L1931" i="1" s="1"/>
  <c r="G1934" i="1" a="1"/>
  <c r="G1934" i="1" s="1"/>
  <c r="P1933" i="1" a="1"/>
  <c r="P1933" i="1" s="1"/>
  <c r="M1933" i="1" a="1"/>
  <c r="M1933" i="1" s="1"/>
  <c r="K1932" i="1" a="1"/>
  <c r="K1932" i="1" s="1"/>
  <c r="F1932" i="1" a="1"/>
  <c r="F1932" i="1" s="1"/>
  <c r="K1931" i="1" a="1"/>
  <c r="K1931" i="1" s="1"/>
  <c r="M1936" i="1" a="1"/>
  <c r="M1936" i="1" s="1"/>
  <c r="K1936" i="1" a="1"/>
  <c r="K1936" i="1" s="1"/>
  <c r="H1936" i="1" a="1"/>
  <c r="H1936" i="1" s="1"/>
  <c r="P1935" i="1" a="1"/>
  <c r="P1935" i="1"/>
  <c r="N1935" i="1" a="1"/>
  <c r="N1935" i="1" s="1"/>
  <c r="M1935" i="1" a="1"/>
  <c r="M1935" i="1"/>
  <c r="O1932" i="1" a="1"/>
  <c r="O1932" i="1" s="1"/>
  <c r="Q1932" i="1" a="1"/>
  <c r="Q1932" i="1" s="1"/>
  <c r="P1931" i="1" a="1"/>
  <c r="P1931" i="1" s="1"/>
  <c r="J1935" i="1" a="1"/>
  <c r="J1935" i="1" s="1"/>
  <c r="P1934" i="1" a="1"/>
  <c r="P1934" i="1" s="1"/>
  <c r="F1933" i="1" a="1"/>
  <c r="F1933" i="1" s="1"/>
  <c r="O1931" i="1" a="1"/>
  <c r="O1931" i="1" s="1"/>
  <c r="J1932" i="1" a="1"/>
  <c r="J1932" i="1" s="1"/>
  <c r="I1934" i="1" a="1"/>
  <c r="I1934" i="1"/>
  <c r="L1935" i="1" a="1"/>
  <c r="L1935" i="1" s="1"/>
  <c r="G1933" i="1" a="1"/>
  <c r="G1933" i="1" s="1"/>
  <c r="K1935" i="1" a="1"/>
  <c r="K1935" i="1" s="1"/>
  <c r="K1934" i="1" a="1"/>
  <c r="K1934" i="1" s="1"/>
  <c r="O1934" i="1" a="1"/>
  <c r="O1934" i="1" s="1"/>
  <c r="F1934" i="1" a="1"/>
  <c r="F1934" i="1"/>
  <c r="N1933" i="1" a="1"/>
  <c r="N1933" i="1" s="1"/>
  <c r="N1931" i="1" a="1"/>
  <c r="N1931" i="1" s="1"/>
  <c r="M1931" i="1" a="1"/>
  <c r="M1931" i="1" s="1"/>
  <c r="N1936" i="1" a="1"/>
  <c r="N1936" i="1" s="1"/>
  <c r="L1936" i="1" a="1"/>
  <c r="L1936" i="1" s="1"/>
  <c r="I1936" i="1" a="1"/>
  <c r="I1936" i="1" s="1"/>
  <c r="L1934" i="1" a="1"/>
  <c r="L1934" i="1" s="1"/>
  <c r="Q1931" i="1" a="1"/>
  <c r="Q1931" i="1"/>
  <c r="K1933" i="1" a="1"/>
  <c r="K1933" i="1" s="1"/>
  <c r="Q1933" i="1" a="1"/>
  <c r="Q1933" i="1" s="1"/>
  <c r="O1933" i="1" a="1"/>
  <c r="O1933" i="1" s="1"/>
  <c r="L1932" i="1" a="1"/>
  <c r="L1932" i="1"/>
  <c r="H1932" i="1" a="1"/>
  <c r="H1932" i="1"/>
  <c r="F1935" i="1" a="1"/>
  <c r="F1935" i="1" s="1"/>
  <c r="N1934" i="1" a="1"/>
  <c r="N1934" i="1" s="1"/>
  <c r="N1932" i="1" a="1"/>
  <c r="N1932" i="1" s="1"/>
  <c r="H1933" i="1" a="1"/>
  <c r="H1933" i="1"/>
  <c r="P1932" i="1" a="1"/>
  <c r="P1932" i="1" s="1"/>
  <c r="H1934" i="1" a="1"/>
  <c r="H1934" i="1" s="1"/>
  <c r="G1932" i="1" a="1"/>
  <c r="G1932" i="1" s="1"/>
  <c r="F1936" i="1" a="1"/>
  <c r="F1936" i="1" s="1"/>
  <c r="J1936" i="1" a="1"/>
  <c r="J1936" i="1"/>
  <c r="G1936" i="1" a="1"/>
  <c r="G1936" i="1"/>
  <c r="Q1935" i="1" a="1"/>
  <c r="Q1935" i="1" s="1"/>
  <c r="O1935" i="1" a="1"/>
  <c r="O1935" i="1"/>
  <c r="I1935" i="1" a="1"/>
  <c r="I1935" i="1"/>
  <c r="F1927" i="1" a="1"/>
  <c r="F1927" i="1" s="1"/>
  <c r="G1931" i="1" a="1"/>
  <c r="G1931" i="1"/>
  <c r="H1927" i="1" a="1"/>
  <c r="H1927" i="1"/>
  <c r="H1930" i="1" a="1"/>
  <c r="H1930" i="1" s="1"/>
  <c r="O1929" i="1" a="1"/>
  <c r="O1929" i="1" s="1"/>
  <c r="L1927" i="1" a="1"/>
  <c r="L1927" i="1" s="1"/>
  <c r="F1930" i="1" a="1"/>
  <c r="F1930" i="1" s="1"/>
  <c r="P1929" i="1" a="1"/>
  <c r="P1929" i="1" s="1"/>
  <c r="Q1927" i="1" a="1"/>
  <c r="Q1927" i="1" s="1"/>
  <c r="F1931" i="1" a="1"/>
  <c r="F1931" i="1"/>
  <c r="N1929" i="1" a="1"/>
  <c r="N1929" i="1"/>
  <c r="J1926" i="1" a="1"/>
  <c r="J1926" i="1" s="1"/>
  <c r="G1926" i="1" a="1"/>
  <c r="G1926" i="1" s="1"/>
  <c r="K1929" i="1" a="1"/>
  <c r="K1929" i="1" s="1"/>
  <c r="K1928" i="1" a="1"/>
  <c r="K1928" i="1" s="1"/>
  <c r="I1928" i="1" a="1"/>
  <c r="I1928" i="1"/>
  <c r="J1928" i="1" a="1"/>
  <c r="J1928" i="1"/>
  <c r="Q1926" i="1" a="1"/>
  <c r="Q1926" i="1" s="1"/>
  <c r="O1926" i="1" a="1"/>
  <c r="O1926" i="1"/>
  <c r="N1927" i="1" a="1"/>
  <c r="N1927" i="1"/>
  <c r="P1928" i="1" a="1"/>
  <c r="P1928" i="1" s="1"/>
  <c r="J1929" i="1" a="1"/>
  <c r="J1929" i="1" s="1"/>
  <c r="F1929" i="1" a="1"/>
  <c r="F1929" i="1" s="1"/>
  <c r="H1928" i="1" a="1"/>
  <c r="H1928" i="1"/>
  <c r="M1927" i="1" a="1"/>
  <c r="M1927" i="1"/>
  <c r="Q1930" i="1" a="1"/>
  <c r="Q1930" i="1" s="1"/>
  <c r="N1930" i="1" a="1"/>
  <c r="N1930" i="1" s="1"/>
  <c r="M1930" i="1" a="1"/>
  <c r="M1930" i="1" s="1"/>
  <c r="I1930" i="1" a="1"/>
  <c r="I1930" i="1" s="1"/>
  <c r="M1929" i="1" a="1"/>
  <c r="M1929" i="1" s="1"/>
  <c r="M1928" i="1" a="1"/>
  <c r="M1928" i="1"/>
  <c r="K1927" i="1" a="1"/>
  <c r="K1927" i="1" s="1"/>
  <c r="H1926" i="1" a="1"/>
  <c r="H1926" i="1" s="1"/>
  <c r="L1928" i="1" a="1"/>
  <c r="L1928" i="1"/>
  <c r="G1927" i="1" a="1"/>
  <c r="G1927" i="1" s="1"/>
  <c r="K1930" i="1" a="1"/>
  <c r="K1930" i="1" s="1"/>
  <c r="Q1929" i="1" a="1"/>
  <c r="Q1929" i="1" s="1"/>
  <c r="G1928" i="1" a="1"/>
  <c r="G1928" i="1" s="1"/>
  <c r="N1926" i="1" a="1"/>
  <c r="N1926" i="1" s="1"/>
  <c r="P1926" i="1" a="1"/>
  <c r="P1926" i="1" s="1"/>
  <c r="I1927" i="1" a="1"/>
  <c r="I1927" i="1" s="1"/>
  <c r="L1929" i="1" a="1"/>
  <c r="L1929" i="1" s="1"/>
  <c r="H1929" i="1" a="1"/>
  <c r="H1929" i="1" s="1"/>
  <c r="G1929" i="1" a="1"/>
  <c r="G1929" i="1" s="1"/>
  <c r="P1927" i="1" a="1"/>
  <c r="P1927" i="1" s="1"/>
  <c r="O1927" i="1" a="1"/>
  <c r="O1927" i="1" s="1"/>
  <c r="N1928" i="1" a="1"/>
  <c r="N1928" i="1" s="1"/>
  <c r="J1931" i="1" a="1"/>
  <c r="J1931" i="1" s="1"/>
  <c r="I1926" i="1" a="1"/>
  <c r="I1926" i="1" s="1"/>
  <c r="L1930" i="1" a="1"/>
  <c r="L1930" i="1" s="1"/>
  <c r="O1928" i="1" a="1"/>
  <c r="O1928" i="1" s="1"/>
  <c r="I1931" i="1" a="1"/>
  <c r="I1931" i="1"/>
  <c r="P1930" i="1" a="1"/>
  <c r="P1930" i="1"/>
  <c r="O1930" i="1" a="1"/>
  <c r="O1930" i="1" s="1"/>
  <c r="G1930" i="1" a="1"/>
  <c r="G1930" i="1"/>
  <c r="J1930" i="1" a="1"/>
  <c r="J1930" i="1" s="1"/>
  <c r="I1929" i="1" a="1"/>
  <c r="I1929" i="1"/>
  <c r="J1927" i="1" a="1"/>
  <c r="J1927" i="1"/>
  <c r="K1926" i="1" a="1"/>
  <c r="K1926" i="1" s="1"/>
  <c r="M1926" i="1" a="1"/>
  <c r="M1926" i="1" s="1"/>
  <c r="H1931" i="1" a="1"/>
  <c r="H1931" i="1" s="1"/>
  <c r="Q1928" i="1" a="1"/>
  <c r="Q1928" i="1" s="1"/>
  <c r="F1928" i="1" a="1"/>
  <c r="F1928" i="1" s="1"/>
  <c r="L1926" i="1" a="1"/>
  <c r="L1926" i="1" s="1"/>
  <c r="M1922" i="1" a="1"/>
  <c r="M1922" i="1" s="1"/>
  <c r="O1924" i="1" a="1"/>
  <c r="O1924" i="1" s="1"/>
  <c r="M1921" i="1" a="1"/>
  <c r="M1921" i="1"/>
  <c r="F1925" i="1" a="1"/>
  <c r="F1925" i="1" s="1"/>
  <c r="J1924" i="1" a="1"/>
  <c r="J1924" i="1" s="1"/>
  <c r="N1921" i="1" a="1"/>
  <c r="N1921" i="1" s="1"/>
  <c r="L1922" i="1" a="1"/>
  <c r="L1922" i="1" s="1"/>
  <c r="Q1923" i="1" a="1"/>
  <c r="Q1923" i="1"/>
  <c r="O1923" i="1" a="1"/>
  <c r="O1923" i="1"/>
  <c r="N1923" i="1" a="1"/>
  <c r="N1923" i="1" s="1"/>
  <c r="K1922" i="1" a="1"/>
  <c r="K1922" i="1" s="1"/>
  <c r="H1922" i="1" a="1"/>
  <c r="H1922" i="1" s="1"/>
  <c r="G1921" i="1" a="1"/>
  <c r="G1921" i="1" s="1"/>
  <c r="Q1920" i="1" a="1"/>
  <c r="Q1920" i="1" s="1"/>
  <c r="M1923" i="1" a="1"/>
  <c r="M1923" i="1" s="1"/>
  <c r="F1923" i="1" a="1"/>
  <c r="F1923" i="1"/>
  <c r="P1923" i="1" a="1"/>
  <c r="P1923" i="1"/>
  <c r="H1923" i="1" a="1"/>
  <c r="H1923" i="1" s="1"/>
  <c r="I1921" i="1" a="1"/>
  <c r="I1921" i="1" s="1"/>
  <c r="N1925" i="1" a="1"/>
  <c r="N1925" i="1" s="1"/>
  <c r="F1921" i="1" a="1"/>
  <c r="F1921" i="1" s="1"/>
  <c r="F1924" i="1" a="1"/>
  <c r="F1924" i="1" s="1"/>
  <c r="J1921" i="1" a="1"/>
  <c r="J1921" i="1" s="1"/>
  <c r="O1920" i="1" a="1"/>
  <c r="O1920" i="1" s="1"/>
  <c r="J1925" i="1" a="1"/>
  <c r="J1925" i="1" s="1"/>
  <c r="F1922" i="1" a="1"/>
  <c r="F1922" i="1"/>
  <c r="P1921" i="1" a="1"/>
  <c r="P1921" i="1" s="1"/>
  <c r="F1926" i="1" a="1"/>
  <c r="F1926" i="1" s="1"/>
  <c r="Q1925" i="1" a="1"/>
  <c r="Q1925" i="1" s="1"/>
  <c r="P1925" i="1" a="1"/>
  <c r="P1925" i="1"/>
  <c r="H1921" i="1" a="1"/>
  <c r="H1921" i="1"/>
  <c r="O1925" i="1" a="1"/>
  <c r="O1925" i="1" s="1"/>
  <c r="G1923" i="1" a="1"/>
  <c r="G1923" i="1"/>
  <c r="K1924" i="1" a="1"/>
  <c r="K1924" i="1" s="1"/>
  <c r="K1921" i="1" a="1"/>
  <c r="K1921" i="1" s="1"/>
  <c r="L1923" i="1" a="1"/>
  <c r="L1923" i="1" s="1"/>
  <c r="K1925" i="1" a="1"/>
  <c r="K1925" i="1" s="1"/>
  <c r="H1925" i="1" a="1"/>
  <c r="H1925" i="1" s="1"/>
  <c r="L1924" i="1" a="1"/>
  <c r="L1924" i="1" s="1"/>
  <c r="Q1921" i="1" a="1"/>
  <c r="Q1921" i="1" s="1"/>
  <c r="G1924" i="1" a="1"/>
  <c r="G1924" i="1" s="1"/>
  <c r="O1921" i="1" a="1"/>
  <c r="O1921" i="1" s="1"/>
  <c r="K1923" i="1" a="1"/>
  <c r="K1923" i="1" s="1"/>
  <c r="M1925" i="1" a="1"/>
  <c r="M1925" i="1" s="1"/>
  <c r="I1923" i="1" a="1"/>
  <c r="I1923" i="1" s="1"/>
  <c r="L1925" i="1" a="1"/>
  <c r="L1925" i="1" s="1"/>
  <c r="G1922" i="1" a="1"/>
  <c r="G1922" i="1" s="1"/>
  <c r="P1922" i="1" a="1"/>
  <c r="P1922" i="1" s="1"/>
  <c r="J1922" i="1" a="1"/>
  <c r="J1922" i="1" s="1"/>
  <c r="Q1924" i="1" a="1"/>
  <c r="Q1924" i="1"/>
  <c r="P1924" i="1" a="1"/>
  <c r="P1924" i="1" s="1"/>
  <c r="N1922" i="1" a="1"/>
  <c r="N1922" i="1" s="1"/>
  <c r="H1924" i="1" a="1"/>
  <c r="H1924" i="1" s="1"/>
  <c r="J1923" i="1" a="1"/>
  <c r="J1923" i="1" s="1"/>
  <c r="N1924" i="1" a="1"/>
  <c r="N1924" i="1" s="1"/>
  <c r="M1924" i="1" a="1"/>
  <c r="M1924" i="1" s="1"/>
  <c r="I1922" i="1" a="1"/>
  <c r="I1922" i="1" s="1"/>
  <c r="L1921" i="1" a="1"/>
  <c r="L1921" i="1"/>
  <c r="P1920" i="1" a="1"/>
  <c r="P1920" i="1"/>
  <c r="I1924" i="1" a="1"/>
  <c r="I1924" i="1" s="1"/>
  <c r="O1922" i="1" a="1"/>
  <c r="O1922" i="1"/>
  <c r="I1925" i="1" a="1"/>
  <c r="I1925" i="1" s="1"/>
  <c r="Q1922" i="1" a="1"/>
  <c r="Q1922" i="1" s="1"/>
  <c r="G1925" i="1" a="1"/>
  <c r="G1925" i="1" s="1"/>
  <c r="M1918" i="1" a="1"/>
  <c r="M1918" i="1"/>
  <c r="M1916" i="1" a="1"/>
  <c r="M1916" i="1" s="1"/>
  <c r="G1920" i="1" a="1"/>
  <c r="G1920" i="1" s="1"/>
  <c r="H1919" i="1" a="1"/>
  <c r="H1919" i="1" s="1"/>
  <c r="N1918" i="1" a="1"/>
  <c r="N1918" i="1" s="1"/>
  <c r="F1920" i="1" a="1"/>
  <c r="F1920" i="1" s="1"/>
  <c r="Q1919" i="1" a="1"/>
  <c r="Q1919" i="1" s="1"/>
  <c r="K1919" i="1" a="1"/>
  <c r="K1919" i="1"/>
  <c r="L1919" i="1" a="1"/>
  <c r="L1919" i="1"/>
  <c r="O1916" i="1" a="1"/>
  <c r="O1916" i="1" s="1"/>
  <c r="F1918" i="1" a="1"/>
  <c r="F1918" i="1" s="1"/>
  <c r="K1916" i="1" a="1"/>
  <c r="K1916" i="1"/>
  <c r="I1919" i="1" a="1"/>
  <c r="I1919" i="1" s="1"/>
  <c r="G1919" i="1" a="1"/>
  <c r="G1919" i="1"/>
  <c r="J1916" i="1" a="1"/>
  <c r="J1916" i="1" s="1"/>
  <c r="G1918" i="1" a="1"/>
  <c r="G1918" i="1" s="1"/>
  <c r="K1918" i="1" a="1"/>
  <c r="K1918" i="1"/>
  <c r="I1916" i="1" a="1"/>
  <c r="I1916" i="1"/>
  <c r="M1915" i="1" a="1"/>
  <c r="M1915" i="1" s="1"/>
  <c r="O1915" i="1" a="1"/>
  <c r="O1915" i="1" s="1"/>
  <c r="P1916" i="1" a="1"/>
  <c r="P1916" i="1" s="1"/>
  <c r="P1918" i="1" a="1"/>
  <c r="P1918" i="1" s="1"/>
  <c r="O1918" i="1" a="1"/>
  <c r="O1918" i="1" s="1"/>
  <c r="P1917" i="1" a="1"/>
  <c r="P1917" i="1" s="1"/>
  <c r="J1918" i="1" a="1"/>
  <c r="J1918" i="1" s="1"/>
  <c r="L1917" i="1" a="1"/>
  <c r="L1917" i="1" s="1"/>
  <c r="H1917" i="1" a="1"/>
  <c r="H1917" i="1" s="1"/>
  <c r="H1916" i="1" a="1"/>
  <c r="H1916" i="1" s="1"/>
  <c r="F1916" i="1" a="1"/>
  <c r="F1916" i="1" s="1"/>
  <c r="P1915" i="1" a="1"/>
  <c r="P1915" i="1" s="1"/>
  <c r="K1917" i="1" a="1"/>
  <c r="K1917" i="1" s="1"/>
  <c r="K1915" i="1" a="1"/>
  <c r="K1915" i="1" s="1"/>
  <c r="F1917" i="1" a="1"/>
  <c r="F1917" i="1" s="1"/>
  <c r="N1916" i="1" a="1"/>
  <c r="N1916" i="1" s="1"/>
  <c r="G1916" i="1" a="1"/>
  <c r="G1916" i="1" s="1"/>
  <c r="L1916" i="1" a="1"/>
  <c r="L1916" i="1" s="1"/>
  <c r="N1915" i="1" a="1"/>
  <c r="N1915" i="1"/>
  <c r="Q1915" i="1" a="1"/>
  <c r="Q1915" i="1" s="1"/>
  <c r="N1917" i="1" a="1"/>
  <c r="N1917" i="1" s="1"/>
  <c r="M1917" i="1" a="1"/>
  <c r="M1917" i="1" s="1"/>
  <c r="N1920" i="1" a="1"/>
  <c r="N1920" i="1" s="1"/>
  <c r="M1920" i="1" a="1"/>
  <c r="M1920" i="1" s="1"/>
  <c r="L1920" i="1" a="1"/>
  <c r="L1920" i="1" s="1"/>
  <c r="Q1916" i="1" a="1"/>
  <c r="Q1916" i="1" s="1"/>
  <c r="I1918" i="1" a="1"/>
  <c r="I1918" i="1" s="1"/>
  <c r="K1920" i="1" a="1"/>
  <c r="K1920" i="1" s="1"/>
  <c r="J1920" i="1" a="1"/>
  <c r="J1920" i="1" s="1"/>
  <c r="I1920" i="1" a="1"/>
  <c r="I1920" i="1" s="1"/>
  <c r="G1917" i="1" a="1"/>
  <c r="G1917" i="1" s="1"/>
  <c r="H1920" i="1" a="1"/>
  <c r="H1920" i="1"/>
  <c r="O1919" i="1" a="1"/>
  <c r="O1919" i="1" s="1"/>
  <c r="N1919" i="1" a="1"/>
  <c r="N1919" i="1" s="1"/>
  <c r="L1915" i="1" a="1"/>
  <c r="L1915" i="1"/>
  <c r="P1919" i="1" a="1"/>
  <c r="P1919" i="1" s="1"/>
  <c r="Q1917" i="1" a="1"/>
  <c r="Q1917" i="1"/>
  <c r="J1917" i="1" a="1"/>
  <c r="J1917" i="1"/>
  <c r="I1917" i="1" a="1"/>
  <c r="I1917" i="1" s="1"/>
  <c r="M1919" i="1" a="1"/>
  <c r="M1919" i="1" s="1"/>
  <c r="J1919" i="1" a="1"/>
  <c r="J1919" i="1" s="1"/>
  <c r="F1919" i="1" a="1"/>
  <c r="F1919" i="1" s="1"/>
  <c r="L1918" i="1" a="1"/>
  <c r="L1918" i="1" s="1"/>
  <c r="Q1918" i="1" a="1"/>
  <c r="Q1918" i="1" s="1"/>
  <c r="H1918" i="1" a="1"/>
  <c r="H1918" i="1" s="1"/>
  <c r="O1917" i="1" a="1"/>
  <c r="O1917" i="1" s="1"/>
  <c r="O1910" i="1" a="1"/>
  <c r="O1910" i="1"/>
  <c r="K1910" i="1" a="1"/>
  <c r="K1910" i="1" s="1"/>
  <c r="L1914" i="1" a="1"/>
  <c r="L1914" i="1"/>
  <c r="I1913" i="1" a="1"/>
  <c r="I1913" i="1" s="1"/>
  <c r="P1911" i="1" a="1"/>
  <c r="P1911" i="1" s="1"/>
  <c r="J1914" i="1" a="1"/>
  <c r="J1914" i="1" s="1"/>
  <c r="N1913" i="1" a="1"/>
  <c r="N1913" i="1"/>
  <c r="Q1913" i="1" a="1"/>
  <c r="Q1913" i="1"/>
  <c r="H1911" i="1" a="1"/>
  <c r="H1911" i="1" s="1"/>
  <c r="P1913" i="1" a="1"/>
  <c r="P1913" i="1" s="1"/>
  <c r="L1911" i="1" a="1"/>
  <c r="L1911" i="1" s="1"/>
  <c r="M1913" i="1" a="1"/>
  <c r="M1913" i="1" s="1"/>
  <c r="K1913" i="1" a="1"/>
  <c r="K1913" i="1" s="1"/>
  <c r="J1913" i="1" a="1"/>
  <c r="J1913" i="1"/>
  <c r="N1911" i="1" a="1"/>
  <c r="N1911" i="1"/>
  <c r="I1910" i="1" a="1"/>
  <c r="I1910" i="1" s="1"/>
  <c r="H1913" i="1" a="1"/>
  <c r="H1913" i="1" s="1"/>
  <c r="G1913" i="1" a="1"/>
  <c r="G1913" i="1" s="1"/>
  <c r="P1912" i="1" a="1"/>
  <c r="P1912" i="1" s="1"/>
  <c r="K1912" i="1" a="1"/>
  <c r="K1912" i="1" s="1"/>
  <c r="F1912" i="1" a="1"/>
  <c r="F1912" i="1" s="1"/>
  <c r="Q1911" i="1" a="1"/>
  <c r="Q1911" i="1" s="1"/>
  <c r="J1911" i="1" a="1"/>
  <c r="J1911" i="1" s="1"/>
  <c r="H1912" i="1" a="1"/>
  <c r="H1912" i="1" s="1"/>
  <c r="G1912" i="1" a="1"/>
  <c r="G1912" i="1" s="1"/>
  <c r="M1911" i="1" a="1"/>
  <c r="M1911" i="1" s="1"/>
  <c r="K1911" i="1" a="1"/>
  <c r="K1911" i="1" s="1"/>
  <c r="Q1910" i="1" a="1"/>
  <c r="Q1910" i="1"/>
  <c r="G1911" i="1" a="1"/>
  <c r="G1911" i="1"/>
  <c r="G1910" i="1" a="1"/>
  <c r="G1910" i="1" s="1"/>
  <c r="Q1914" i="1" a="1"/>
  <c r="Q1914" i="1" s="1"/>
  <c r="F1914" i="1" a="1"/>
  <c r="F1914" i="1" s="1"/>
  <c r="Q1912" i="1" a="1"/>
  <c r="Q1912" i="1" s="1"/>
  <c r="J1912" i="1" a="1"/>
  <c r="J1912" i="1" s="1"/>
  <c r="J1915" i="1" a="1"/>
  <c r="J1915" i="1" s="1"/>
  <c r="I1915" i="1" a="1"/>
  <c r="I1915" i="1" s="1"/>
  <c r="H1915" i="1" a="1"/>
  <c r="H1915" i="1" s="1"/>
  <c r="G1915" i="1" a="1"/>
  <c r="G1915" i="1" s="1"/>
  <c r="H1914" i="1" a="1"/>
  <c r="H1914" i="1" s="1"/>
  <c r="H1910" i="1" a="1"/>
  <c r="H1910" i="1" s="1"/>
  <c r="F1915" i="1" a="1"/>
  <c r="F1915" i="1" s="1"/>
  <c r="M1912" i="1" a="1"/>
  <c r="M1912" i="1"/>
  <c r="K1914" i="1" a="1"/>
  <c r="K1914" i="1"/>
  <c r="O1913" i="1" a="1"/>
  <c r="O1913" i="1" s="1"/>
  <c r="N1910" i="1" a="1"/>
  <c r="N1910" i="1" s="1"/>
  <c r="I1911" i="1" a="1"/>
  <c r="I1911" i="1" s="1"/>
  <c r="F1913" i="1" a="1"/>
  <c r="F1913" i="1" s="1"/>
  <c r="O1912" i="1" a="1"/>
  <c r="O1912" i="1" s="1"/>
  <c r="J1910" i="1" a="1"/>
  <c r="J1910" i="1" s="1"/>
  <c r="I1912" i="1" a="1"/>
  <c r="I1912" i="1" s="1"/>
  <c r="F1911" i="1" a="1"/>
  <c r="F1911" i="1"/>
  <c r="O1911" i="1" a="1"/>
  <c r="O1911" i="1"/>
  <c r="P1914" i="1" a="1"/>
  <c r="P1914" i="1" s="1"/>
  <c r="G1914" i="1" a="1"/>
  <c r="G1914" i="1" s="1"/>
  <c r="I1914" i="1" a="1"/>
  <c r="I1914" i="1" s="1"/>
  <c r="L1913" i="1" a="1"/>
  <c r="L1913" i="1"/>
  <c r="N1912" i="1" a="1"/>
  <c r="N1912" i="1"/>
  <c r="L1912" i="1" a="1"/>
  <c r="L1912" i="1" s="1"/>
  <c r="L1910" i="1" a="1"/>
  <c r="L1910" i="1" s="1"/>
  <c r="P1910" i="1" a="1"/>
  <c r="P1910" i="1"/>
  <c r="O1914" i="1" a="1"/>
  <c r="O1914" i="1" s="1"/>
  <c r="N1914" i="1" a="1"/>
  <c r="N1914" i="1" s="1"/>
  <c r="M1914" i="1" a="1"/>
  <c r="M1914" i="1" s="1"/>
  <c r="M1910" i="1" a="1"/>
  <c r="M1910" i="1" s="1"/>
  <c r="I1907" i="1" a="1"/>
  <c r="I1907" i="1" s="1"/>
  <c r="M1907" i="1" a="1"/>
  <c r="M1907" i="1" s="1"/>
  <c r="H1907" i="1" a="1"/>
  <c r="H1907" i="1" s="1"/>
  <c r="J1906" i="1" a="1"/>
  <c r="J1906" i="1" s="1"/>
  <c r="F1909" i="1" a="1"/>
  <c r="F1909" i="1" s="1"/>
  <c r="P1905" i="1" a="1"/>
  <c r="P1905" i="1"/>
  <c r="L1905" i="1" a="1"/>
  <c r="L1905" i="1" s="1"/>
  <c r="F1910" i="1" a="1"/>
  <c r="F1910" i="1" s="1"/>
  <c r="J1905" i="1" a="1"/>
  <c r="J1905" i="1"/>
  <c r="Q1909" i="1" a="1"/>
  <c r="Q1909" i="1" s="1"/>
  <c r="G1909" i="1" a="1"/>
  <c r="G1909" i="1" s="1"/>
  <c r="P1907" i="1" a="1"/>
  <c r="P1907" i="1" s="1"/>
  <c r="P1909" i="1" a="1"/>
  <c r="P1909" i="1"/>
  <c r="O1909" i="1" a="1"/>
  <c r="O1909" i="1" s="1"/>
  <c r="N1909" i="1" a="1"/>
  <c r="N1909" i="1" s="1"/>
  <c r="M1909" i="1" a="1"/>
  <c r="M1909" i="1" s="1"/>
  <c r="J1909" i="1" a="1"/>
  <c r="J1909" i="1" s="1"/>
  <c r="M1906" i="1" a="1"/>
  <c r="M1906" i="1" s="1"/>
  <c r="M1908" i="1" a="1"/>
  <c r="M1908" i="1" s="1"/>
  <c r="L1909" i="1" a="1"/>
  <c r="L1909" i="1"/>
  <c r="M1905" i="1" a="1"/>
  <c r="M1905" i="1"/>
  <c r="K1909" i="1" a="1"/>
  <c r="K1909" i="1" s="1"/>
  <c r="I1909" i="1" a="1"/>
  <c r="I1909" i="1"/>
  <c r="F1906" i="1" a="1"/>
  <c r="F1906" i="1"/>
  <c r="H1909" i="1" a="1"/>
  <c r="H1909" i="1" s="1"/>
  <c r="Q1908" i="1" a="1"/>
  <c r="Q1908" i="1" s="1"/>
  <c r="P1908" i="1" a="1"/>
  <c r="P1908" i="1"/>
  <c r="H1908" i="1" a="1"/>
  <c r="H1908" i="1" s="1"/>
  <c r="O1906" i="1" a="1"/>
  <c r="O1906" i="1" s="1"/>
  <c r="F1908" i="1" a="1"/>
  <c r="F1908" i="1" s="1"/>
  <c r="K1907" i="1" a="1"/>
  <c r="K1907" i="1" s="1"/>
  <c r="O1908" i="1" a="1"/>
  <c r="O1908" i="1" s="1"/>
  <c r="N1908" i="1" a="1"/>
  <c r="N1908" i="1" s="1"/>
  <c r="L1908" i="1" a="1"/>
  <c r="L1908" i="1"/>
  <c r="K1908" i="1" a="1"/>
  <c r="K1908" i="1"/>
  <c r="L1906" i="1" a="1"/>
  <c r="L1906" i="1" s="1"/>
  <c r="K1906" i="1" a="1"/>
  <c r="K1906" i="1" s="1"/>
  <c r="I1905" i="1" a="1"/>
  <c r="I1905" i="1" s="1"/>
  <c r="G1906" i="1" a="1"/>
  <c r="G1906" i="1" s="1"/>
  <c r="H1905" i="1" a="1"/>
  <c r="H1905" i="1"/>
  <c r="O1905" i="1" a="1"/>
  <c r="O1905" i="1" s="1"/>
  <c r="F1905" i="1" a="1"/>
  <c r="F1905" i="1"/>
  <c r="K1905" i="1" a="1"/>
  <c r="K1905" i="1"/>
  <c r="J1908" i="1" a="1"/>
  <c r="J1908" i="1" s="1"/>
  <c r="L1907" i="1" a="1"/>
  <c r="L1907" i="1" s="1"/>
  <c r="Q1905" i="1" a="1"/>
  <c r="Q1905" i="1" s="1"/>
  <c r="N1907" i="1" a="1"/>
  <c r="N1907" i="1" s="1"/>
  <c r="I1908" i="1" a="1"/>
  <c r="I1908" i="1" s="1"/>
  <c r="G1908" i="1" a="1"/>
  <c r="G1908" i="1"/>
  <c r="O1907" i="1" a="1"/>
  <c r="O1907" i="1" s="1"/>
  <c r="H1906" i="1" a="1"/>
  <c r="H1906" i="1" s="1"/>
  <c r="G1907" i="1" a="1"/>
  <c r="G1907" i="1" s="1"/>
  <c r="F1907" i="1" a="1"/>
  <c r="F1907" i="1" s="1"/>
  <c r="Q1906" i="1" a="1"/>
  <c r="Q1906" i="1"/>
  <c r="Q1904" i="1" a="1"/>
  <c r="Q1904" i="1" s="1"/>
  <c r="N1906" i="1" a="1"/>
  <c r="N1906" i="1" s="1"/>
  <c r="G1905" i="1" a="1"/>
  <c r="G1905" i="1" s="1"/>
  <c r="I1906" i="1" a="1"/>
  <c r="I1906" i="1"/>
  <c r="P1904" i="1" a="1"/>
  <c r="P1904" i="1" s="1"/>
  <c r="Q1907" i="1" a="1"/>
  <c r="Q1907" i="1" s="1"/>
  <c r="J1907" i="1" a="1"/>
  <c r="J1907" i="1" s="1"/>
  <c r="P1906" i="1" a="1"/>
  <c r="P1906" i="1" s="1"/>
  <c r="N1905" i="1" a="1"/>
  <c r="N1905" i="1"/>
  <c r="F1904" i="1" a="1"/>
  <c r="F1904" i="1" s="1"/>
  <c r="O1904" i="1" a="1"/>
  <c r="O1904" i="1" s="1"/>
  <c r="N1904" i="1" a="1"/>
  <c r="N1904" i="1" s="1"/>
  <c r="M1904" i="1" a="1"/>
  <c r="M1904" i="1" s="1"/>
  <c r="L1904" i="1" a="1"/>
  <c r="L1904" i="1" s="1"/>
  <c r="K1904" i="1" a="1"/>
  <c r="K1904" i="1" s="1"/>
  <c r="J1904" i="1" a="1"/>
  <c r="J1904" i="1" s="1"/>
  <c r="H1904" i="1" a="1"/>
  <c r="H1904" i="1"/>
  <c r="I1904" i="1" a="1"/>
  <c r="I1904" i="1" s="1"/>
  <c r="G1904" i="1" a="1"/>
  <c r="G1904" i="1" s="1"/>
  <c r="I1971" i="1" a="1"/>
  <c r="I1971" i="1" s="1"/>
  <c r="H1971" i="1" a="1"/>
  <c r="H1971" i="1" s="1"/>
  <c r="G1971" i="1" a="1"/>
  <c r="G1971" i="1" s="1"/>
  <c r="F1971" i="1" a="1"/>
  <c r="F1971" i="1" s="1"/>
  <c r="J1324" i="1" a="1"/>
  <c r="J1324" i="1" s="1"/>
  <c r="I1324" i="1" a="1"/>
  <c r="I1324" i="1"/>
  <c r="G1325" i="1" a="1"/>
  <c r="G1325" i="1"/>
  <c r="F1325" i="1" a="1"/>
  <c r="F1325" i="1" s="1"/>
  <c r="Q1324" i="1" a="1"/>
  <c r="Q1324" i="1"/>
  <c r="M1324" i="1" a="1"/>
  <c r="M1324" i="1" s="1"/>
  <c r="P1324" i="1" a="1"/>
  <c r="P1324" i="1" s="1"/>
  <c r="O1324" i="1" a="1"/>
  <c r="O1324" i="1" s="1"/>
  <c r="N1324" i="1" a="1"/>
  <c r="N1324" i="1" s="1"/>
  <c r="K1324" i="1" a="1"/>
  <c r="K1324" i="1" s="1"/>
  <c r="L1324" i="1" a="1"/>
  <c r="L1324" i="1" s="1"/>
  <c r="H1324" i="1" a="1"/>
  <c r="H1324" i="1" s="1"/>
  <c r="G1324" i="1" a="1"/>
  <c r="G1324" i="1"/>
  <c r="N1323" i="1" a="1"/>
  <c r="N1323" i="1" s="1"/>
  <c r="Q1323" i="1" a="1"/>
  <c r="Q1323" i="1" s="1"/>
  <c r="F1324" i="1" a="1"/>
  <c r="F1324" i="1" s="1"/>
  <c r="P1323" i="1" a="1"/>
  <c r="P1323" i="1"/>
  <c r="O1323" i="1" a="1"/>
  <c r="O1323" i="1"/>
  <c r="M1323" i="1" a="1"/>
  <c r="M1323" i="1"/>
  <c r="L1323" i="1" a="1"/>
  <c r="L1323" i="1"/>
  <c r="K1323" i="1" a="1"/>
  <c r="K1323" i="1"/>
  <c r="J1323" i="1" a="1"/>
  <c r="J1323" i="1" s="1"/>
  <c r="I1323" i="1" a="1"/>
  <c r="I1323" i="1" s="1"/>
  <c r="H1323" i="1" a="1"/>
  <c r="H1323" i="1" s="1"/>
  <c r="G1323" i="1" a="1"/>
  <c r="G1323" i="1" s="1"/>
  <c r="F1323" i="1" a="1"/>
  <c r="F1323" i="1" s="1"/>
  <c r="Q1321" i="1" a="1"/>
  <c r="Q1321" i="1"/>
  <c r="M1321" i="1" a="1"/>
  <c r="M1321" i="1"/>
  <c r="J1321" i="1" a="1"/>
  <c r="J1321" i="1" s="1"/>
  <c r="F1321" i="1" a="1"/>
  <c r="F1321" i="1" s="1"/>
  <c r="H1321" i="1" a="1"/>
  <c r="H1321" i="1"/>
  <c r="I1321" i="1" a="1"/>
  <c r="I1321" i="1" s="1"/>
  <c r="Q1320" i="1" a="1"/>
  <c r="Q1320" i="1" s="1"/>
  <c r="P1321" i="1" a="1"/>
  <c r="P1321" i="1"/>
  <c r="L1321" i="1" a="1"/>
  <c r="L1321" i="1"/>
  <c r="G1321" i="1" a="1"/>
  <c r="G1321" i="1"/>
  <c r="O1321" i="1" a="1"/>
  <c r="O1321" i="1"/>
  <c r="N1321" i="1" a="1"/>
  <c r="N1321" i="1" s="1"/>
  <c r="K1321" i="1" a="1"/>
  <c r="K1321" i="1" s="1"/>
  <c r="Q1319" i="1" a="1"/>
  <c r="Q1319" i="1" s="1"/>
  <c r="F1320" i="1" a="1"/>
  <c r="F1320" i="1"/>
  <c r="P1320" i="1" a="1"/>
  <c r="P1320" i="1"/>
  <c r="O1320" i="1" a="1"/>
  <c r="O1320" i="1" s="1"/>
  <c r="H1320" i="1" a="1"/>
  <c r="H1320" i="1" s="1"/>
  <c r="L1320" i="1" a="1"/>
  <c r="L1320" i="1" s="1"/>
  <c r="G1320" i="1" a="1"/>
  <c r="G1320" i="1"/>
  <c r="P1319" i="1" a="1"/>
  <c r="P1319" i="1" s="1"/>
  <c r="N1320" i="1" a="1"/>
  <c r="N1320" i="1"/>
  <c r="M1320" i="1" a="1"/>
  <c r="M1320" i="1" s="1"/>
  <c r="K1320" i="1" a="1"/>
  <c r="K1320" i="1" s="1"/>
  <c r="J1320" i="1" a="1"/>
  <c r="J1320" i="1"/>
  <c r="I1320" i="1" a="1"/>
  <c r="I1320" i="1" s="1"/>
  <c r="O2232" i="1" a="1"/>
  <c r="O2232" i="1" s="1"/>
  <c r="I2232" i="1" a="1"/>
  <c r="I2232" i="1" s="1"/>
  <c r="G2232" i="1" a="1"/>
  <c r="G2232" i="1"/>
  <c r="Q2231" i="1" a="1"/>
  <c r="Q2231" i="1"/>
  <c r="J2232" i="1" a="1"/>
  <c r="J2232" i="1" s="1"/>
  <c r="P2231" i="1" a="1"/>
  <c r="P2231" i="1" s="1"/>
  <c r="M2232" i="1" a="1"/>
  <c r="M2232" i="1" s="1"/>
  <c r="K2232" i="1" a="1"/>
  <c r="K2232" i="1" s="1"/>
  <c r="P2232" i="1" a="1"/>
  <c r="P2232" i="1" s="1"/>
  <c r="H2232" i="1" a="1"/>
  <c r="H2232" i="1"/>
  <c r="N2232" i="1" a="1"/>
  <c r="N2232" i="1"/>
  <c r="L2232" i="1" a="1"/>
  <c r="L2232" i="1"/>
  <c r="F2232" i="1" a="1"/>
  <c r="F2232" i="1" s="1"/>
  <c r="Q2232" i="1" a="1"/>
  <c r="Q2232" i="1"/>
  <c r="M2226" i="1" a="1"/>
  <c r="M2226" i="1" s="1"/>
  <c r="J2227" i="1" a="1"/>
  <c r="J2227" i="1"/>
  <c r="J2228" i="1" s="1" a="1"/>
  <c r="J2228" i="1" s="1"/>
  <c r="K2231" i="1" a="1"/>
  <c r="K2231" i="1" s="1"/>
  <c r="I2231" i="1" a="1"/>
  <c r="I2231" i="1" s="1"/>
  <c r="M2227" i="1" a="1"/>
  <c r="M2227" i="1"/>
  <c r="M2228" i="1" s="1" a="1"/>
  <c r="M2228" i="1"/>
  <c r="H2227" i="1" a="1"/>
  <c r="H2227" i="1" s="1"/>
  <c r="H2228" i="1" s="1" a="1"/>
  <c r="H2228" i="1" s="1"/>
  <c r="I2227" i="1" a="1"/>
  <c r="I2227" i="1"/>
  <c r="I2228" i="1" s="1" a="1"/>
  <c r="I2228" i="1" s="1"/>
  <c r="F2227" i="1" a="1"/>
  <c r="F2227" i="1"/>
  <c r="F2228" i="1" s="1" a="1"/>
  <c r="F2228" i="1" s="1"/>
  <c r="O2229" i="1" a="1"/>
  <c r="O2229" i="1"/>
  <c r="O2230" i="1" s="1" a="1"/>
  <c r="O2230" i="1" s="1"/>
  <c r="Q2228" i="1" a="1"/>
  <c r="Q2228" i="1" s="1"/>
  <c r="N2226" i="1" a="1"/>
  <c r="N2226" i="1"/>
  <c r="L2226" i="1" a="1"/>
  <c r="L2226" i="1" s="1"/>
  <c r="I2229" i="1" a="1"/>
  <c r="I2229" i="1"/>
  <c r="G2229" i="1" a="1"/>
  <c r="G2229" i="1" s="1"/>
  <c r="G2230" i="1" s="1" a="1"/>
  <c r="G2230" i="1" s="1"/>
  <c r="P2227" i="1" a="1"/>
  <c r="P2227" i="1" s="1"/>
  <c r="P2228" i="1" s="1" a="1"/>
  <c r="P2228" i="1" s="1"/>
  <c r="O2227" i="1" a="1"/>
  <c r="O2227" i="1" s="1"/>
  <c r="H2229" i="1" a="1"/>
  <c r="H2229" i="1" s="1"/>
  <c r="H2230" i="1" s="1" a="1"/>
  <c r="H2230" i="1" s="1"/>
  <c r="P2226" i="1" a="1"/>
  <c r="P2226" i="1"/>
  <c r="F2229" i="1" a="1"/>
  <c r="F2229" i="1" s="1"/>
  <c r="F2230" i="1" s="1" a="1"/>
  <c r="F2230" i="1" s="1"/>
  <c r="O2231" i="1" a="1"/>
  <c r="O2231" i="1" s="1"/>
  <c r="N2231" i="1" a="1"/>
  <c r="N2231" i="1"/>
  <c r="M2231" i="1" a="1"/>
  <c r="M2231" i="1"/>
  <c r="G2231" i="1" a="1"/>
  <c r="G2231" i="1" s="1"/>
  <c r="K2229" i="1" a="1"/>
  <c r="K2229" i="1"/>
  <c r="K2230" i="1" s="1" a="1"/>
  <c r="K2230" i="1" s="1"/>
  <c r="L2230" i="1" a="1"/>
  <c r="L2230" i="1" s="1"/>
  <c r="N2229" i="1" a="1"/>
  <c r="N2229" i="1"/>
  <c r="N2230" i="1" s="1" a="1"/>
  <c r="N2230" i="1" s="1"/>
  <c r="N2227" i="1" a="1"/>
  <c r="N2227" i="1"/>
  <c r="L2229" i="1" a="1"/>
  <c r="L2229" i="1"/>
  <c r="Q2229" i="1" a="1"/>
  <c r="Q2229" i="1" s="1"/>
  <c r="Q2230" i="1" s="1" a="1"/>
  <c r="Q2230" i="1" s="1"/>
  <c r="H2231" i="1" a="1"/>
  <c r="H2231" i="1" s="1"/>
  <c r="L2231" i="1" a="1"/>
  <c r="L2231" i="1" s="1"/>
  <c r="J2229" i="1" a="1"/>
  <c r="J2229" i="1"/>
  <c r="J2230" i="1" s="1" a="1"/>
  <c r="J2230" i="1" s="1"/>
  <c r="O2228" i="1" a="1"/>
  <c r="O2228" i="1"/>
  <c r="L2228" i="1" a="1"/>
  <c r="L2228" i="1" s="1"/>
  <c r="L2227" i="1" a="1"/>
  <c r="L2227" i="1"/>
  <c r="J2231" i="1" a="1"/>
  <c r="J2231" i="1"/>
  <c r="P2230" i="1" a="1"/>
  <c r="P2230" i="1" s="1"/>
  <c r="M2229" i="1" a="1"/>
  <c r="M2229" i="1" s="1"/>
  <c r="M2230" i="1" s="1" a="1"/>
  <c r="M2230" i="1" s="1"/>
  <c r="Q2226" i="1" a="1"/>
  <c r="Q2226" i="1" s="1"/>
  <c r="P2229" i="1" a="1"/>
  <c r="P2229" i="1"/>
  <c r="O2226" i="1" a="1"/>
  <c r="O2226" i="1" s="1"/>
  <c r="K2227" i="1" a="1"/>
  <c r="K2227" i="1" s="1"/>
  <c r="K2228" i="1" s="1" a="1"/>
  <c r="K2228" i="1" s="1"/>
  <c r="I2230" i="1" a="1"/>
  <c r="I2230" i="1" s="1"/>
  <c r="N2228" i="1" a="1"/>
  <c r="N2228" i="1" s="1"/>
  <c r="Q2227" i="1" a="1"/>
  <c r="Q2227" i="1" s="1"/>
  <c r="G2227" i="1" a="1"/>
  <c r="G2227" i="1" s="1"/>
  <c r="G2228" i="1" s="1" a="1"/>
  <c r="G2228" i="1" s="1"/>
  <c r="F2231" i="1" a="1"/>
  <c r="F2231" i="1" s="1"/>
  <c r="G2222" i="1" a="1"/>
  <c r="G2222" i="1"/>
  <c r="H2221" i="1" a="1"/>
  <c r="H2221" i="1"/>
  <c r="F2226" i="1" a="1"/>
  <c r="F2226" i="1"/>
  <c r="I2222" i="1" a="1"/>
  <c r="I2222" i="1"/>
  <c r="J2221" i="1" a="1"/>
  <c r="J2221" i="1" s="1"/>
  <c r="J2222" i="1" a="1"/>
  <c r="J2222" i="1" s="1"/>
  <c r="O2224" i="1" a="1"/>
  <c r="O2224" i="1" s="1"/>
  <c r="O2225" i="1" s="1" a="1"/>
  <c r="O2225" i="1" s="1"/>
  <c r="N2224" i="1" a="1"/>
  <c r="N2224" i="1" s="1"/>
  <c r="N2225" i="1" s="1" a="1"/>
  <c r="N2225" i="1" s="1"/>
  <c r="H2224" i="1" a="1"/>
  <c r="H2224" i="1" s="1"/>
  <c r="H2225" i="1" s="1" a="1"/>
  <c r="H2225" i="1" s="1"/>
  <c r="O2221" i="1" a="1"/>
  <c r="O2221" i="1"/>
  <c r="O2222" i="1" a="1"/>
  <c r="O2222" i="1" s="1"/>
  <c r="J2224" i="1" a="1"/>
  <c r="J2224" i="1" s="1"/>
  <c r="J2225" i="1" s="1" a="1"/>
  <c r="J2225" i="1" s="1"/>
  <c r="P2221" i="1" a="1"/>
  <c r="P2221" i="1" s="1"/>
  <c r="K2222" i="1" a="1"/>
  <c r="K2222" i="1"/>
  <c r="I2224" i="1" a="1"/>
  <c r="I2224" i="1" s="1"/>
  <c r="I2225" i="1" s="1" a="1"/>
  <c r="I2225" i="1" s="1"/>
  <c r="G2224" i="1" a="1"/>
  <c r="G2224" i="1"/>
  <c r="G2225" i="1" s="1" a="1"/>
  <c r="G2225" i="1" s="1"/>
  <c r="H2222" i="1" a="1"/>
  <c r="H2222" i="1"/>
  <c r="F2222" i="1" a="1"/>
  <c r="F2222" i="1" s="1"/>
  <c r="Q2224" i="1" a="1"/>
  <c r="Q2224" i="1" s="1"/>
  <c r="Q2225" i="1" s="1" a="1"/>
  <c r="Q2225" i="1" s="1"/>
  <c r="Q2221" i="1" a="1"/>
  <c r="Q2221" i="1" s="1"/>
  <c r="P2224" i="1" a="1"/>
  <c r="P2224" i="1"/>
  <c r="M2224" i="1" a="1"/>
  <c r="M2224" i="1"/>
  <c r="M2225" i="1" s="1" a="1"/>
  <c r="M2225" i="1" s="1"/>
  <c r="L2220" i="1"/>
  <c r="P2222" i="1" a="1"/>
  <c r="P2222" i="1" s="1"/>
  <c r="L2221" i="1" a="1"/>
  <c r="L2221" i="1"/>
  <c r="I2221" i="1" a="1"/>
  <c r="I2221" i="1" s="1"/>
  <c r="K2220" i="1" a="1"/>
  <c r="K2220" i="1" s="1"/>
  <c r="G2221" i="1" a="1"/>
  <c r="G2221" i="1" s="1"/>
  <c r="P2220" i="1" a="1"/>
  <c r="P2220" i="1" s="1"/>
  <c r="F2221" i="1" a="1"/>
  <c r="F2221" i="1"/>
  <c r="L2224" i="1" a="1"/>
  <c r="L2224" i="1"/>
  <c r="L2225" i="1" s="1" a="1"/>
  <c r="L2225" i="1" s="1"/>
  <c r="N2221" i="1" a="1"/>
  <c r="N2221" i="1"/>
  <c r="N2222" i="1" a="1"/>
  <c r="N2222" i="1"/>
  <c r="K2226" i="1" a="1"/>
  <c r="K2226" i="1" s="1"/>
  <c r="J2226" i="1" a="1"/>
  <c r="J2226" i="1" s="1"/>
  <c r="I2226" i="1" a="1"/>
  <c r="I2226" i="1" s="1"/>
  <c r="O2220" i="1" a="1"/>
  <c r="O2220" i="1" s="1"/>
  <c r="P2225" i="1" a="1"/>
  <c r="P2225" i="1" s="1"/>
  <c r="H2226" i="1" a="1"/>
  <c r="H2226" i="1" s="1"/>
  <c r="M2221" i="1" a="1"/>
  <c r="M2221" i="1"/>
  <c r="F2224" i="1" a="1"/>
  <c r="F2224" i="1" s="1"/>
  <c r="F2225" i="1" s="1" a="1"/>
  <c r="F2225" i="1" s="1"/>
  <c r="Q2222" i="1" a="1"/>
  <c r="Q2222" i="1" s="1"/>
  <c r="L2222" i="1" a="1"/>
  <c r="L2222" i="1" s="1"/>
  <c r="K2221" i="1" a="1"/>
  <c r="K2221" i="1" s="1"/>
  <c r="J2220" i="1" a="1"/>
  <c r="J2220" i="1" s="1"/>
  <c r="G2226" i="1" a="1"/>
  <c r="G2226" i="1"/>
  <c r="M2222" i="1" a="1"/>
  <c r="M2222" i="1"/>
  <c r="K2224" i="1" a="1"/>
  <c r="K2224" i="1"/>
  <c r="K2225" i="1" s="1" a="1"/>
  <c r="K2225" i="1" s="1"/>
  <c r="K2218" i="1"/>
  <c r="H2218" i="1" a="1"/>
  <c r="H2218" i="1" s="1"/>
  <c r="F2217" i="1" a="1"/>
  <c r="F2217" i="1" s="1"/>
  <c r="F2218" i="1" s="1" a="1"/>
  <c r="F2218" i="1" s="1"/>
  <c r="O2217" i="1" a="1"/>
  <c r="O2217" i="1"/>
  <c r="O2218" i="1" s="1" a="1"/>
  <c r="O2218" i="1" s="1"/>
  <c r="L2217" i="1" a="1"/>
  <c r="L2217" i="1"/>
  <c r="L2218" i="1" s="1" a="1"/>
  <c r="L2218" i="1" s="1"/>
  <c r="G2217" i="1" a="1"/>
  <c r="G2217" i="1" s="1"/>
  <c r="G2218" i="1" s="1" a="1"/>
  <c r="G2218" i="1" s="1"/>
  <c r="L2216" i="1" a="1"/>
  <c r="L2216" i="1" s="1"/>
  <c r="P2219" i="1" a="1"/>
  <c r="P2219" i="1" s="1"/>
  <c r="J2219" i="1" a="1"/>
  <c r="J2219" i="1" s="1"/>
  <c r="I2216" i="1" a="1"/>
  <c r="I2216" i="1" s="1"/>
  <c r="Q2217" i="1" a="1"/>
  <c r="Q2217" i="1"/>
  <c r="Q2218" i="1" s="1" a="1"/>
  <c r="Q2218" i="1" s="1"/>
  <c r="P2217" i="1" a="1"/>
  <c r="P2217" i="1" s="1"/>
  <c r="P2218" i="1" s="1" a="1"/>
  <c r="P2218" i="1" s="1"/>
  <c r="M2217" i="1" a="1"/>
  <c r="M2217" i="1"/>
  <c r="M2218" i="1" s="1" a="1"/>
  <c r="M2218" i="1" s="1"/>
  <c r="J2218" i="1" a="1"/>
  <c r="J2218" i="1" s="1"/>
  <c r="I2217" i="1" a="1"/>
  <c r="I2217" i="1"/>
  <c r="P2216" i="1" a="1"/>
  <c r="P2216" i="1"/>
  <c r="K2219" i="1" a="1"/>
  <c r="K2219" i="1"/>
  <c r="I2218" i="1" a="1"/>
  <c r="I2218" i="1"/>
  <c r="H2217" i="1" a="1"/>
  <c r="H2217" i="1"/>
  <c r="O2216" i="1" a="1"/>
  <c r="O2216" i="1" s="1"/>
  <c r="M2216" i="1" a="1"/>
  <c r="M2216" i="1"/>
  <c r="K2216" i="1" a="1"/>
  <c r="K2216" i="1"/>
  <c r="J2216" i="1" a="1"/>
  <c r="J2216" i="1" s="1"/>
  <c r="G2220" i="1" a="1"/>
  <c r="G2220" i="1"/>
  <c r="H2219" i="1" a="1"/>
  <c r="H2219" i="1" s="1"/>
  <c r="H2220" i="1" s="1" a="1"/>
  <c r="H2220" i="1" s="1"/>
  <c r="F2220" i="1" a="1"/>
  <c r="F2220" i="1" s="1"/>
  <c r="N2216" i="1" a="1"/>
  <c r="N2216" i="1" s="1"/>
  <c r="N2219" i="1" a="1"/>
  <c r="N2219" i="1"/>
  <c r="N2220" i="1" s="1" a="1"/>
  <c r="N2220" i="1" s="1"/>
  <c r="Q2219" i="1" a="1"/>
  <c r="Q2219" i="1"/>
  <c r="Q2220" i="1" s="1" a="1"/>
  <c r="Q2220" i="1" s="1"/>
  <c r="O2219" i="1" a="1"/>
  <c r="O2219" i="1" s="1"/>
  <c r="M2215" i="1" a="1"/>
  <c r="M2215" i="1"/>
  <c r="L2219" i="1" a="1"/>
  <c r="L2219" i="1"/>
  <c r="L2220" i="1" s="1" a="1"/>
  <c r="F2219" i="1" a="1"/>
  <c r="F2219" i="1"/>
  <c r="N2217" i="1" a="1"/>
  <c r="N2217" i="1" s="1"/>
  <c r="N2218" i="1" s="1" a="1"/>
  <c r="N2218" i="1" s="1"/>
  <c r="K2217" i="1" a="1"/>
  <c r="K2217" i="1" s="1"/>
  <c r="K2218" i="1" s="1" a="1"/>
  <c r="H2216" i="1" a="1"/>
  <c r="H2216" i="1"/>
  <c r="F2216" i="1" a="1"/>
  <c r="F2216" i="1"/>
  <c r="G2216" i="1" a="1"/>
  <c r="G2216" i="1"/>
  <c r="J2217" i="1" a="1"/>
  <c r="J2217" i="1"/>
  <c r="Q2216" i="1" a="1"/>
  <c r="Q2216" i="1"/>
  <c r="I2220" i="1"/>
  <c r="M2219" i="1" a="1"/>
  <c r="M2219" i="1"/>
  <c r="M2220" i="1" s="1" a="1"/>
  <c r="M2220" i="1" s="1"/>
  <c r="I2219" i="1" a="1"/>
  <c r="I2219" i="1" s="1"/>
  <c r="I2220" i="1" s="1" a="1"/>
  <c r="G2219" i="1" a="1"/>
  <c r="G2219" i="1"/>
  <c r="J2209" i="1" a="1"/>
  <c r="J2209" i="1" s="1"/>
  <c r="L2209" i="1" a="1"/>
  <c r="L2209" i="1" s="1"/>
  <c r="P2212" i="1" a="1"/>
  <c r="P2212" i="1"/>
  <c r="I2212" i="1" a="1"/>
  <c r="I2212" i="1" s="1"/>
  <c r="F2211" i="1" a="1"/>
  <c r="F2211" i="1" s="1"/>
  <c r="L2210" i="1" a="1"/>
  <c r="L2210" i="1" s="1"/>
  <c r="J2210" i="1" a="1"/>
  <c r="J2210" i="1" s="1"/>
  <c r="O2212" i="1" a="1"/>
  <c r="O2212" i="1" s="1"/>
  <c r="N2210" i="1" a="1"/>
  <c r="N2210" i="1" s="1"/>
  <c r="Q2209" i="1" a="1"/>
  <c r="Q2209" i="1" s="1"/>
  <c r="F2212" i="1" a="1"/>
  <c r="F2212" i="1" s="1"/>
  <c r="I2210" i="1" a="1"/>
  <c r="I2210" i="1" s="1"/>
  <c r="Q2211" i="1" a="1"/>
  <c r="Q2211" i="1" s="1"/>
  <c r="M2211" i="1" a="1"/>
  <c r="M2211" i="1" s="1"/>
  <c r="O2210" i="1" a="1"/>
  <c r="O2210" i="1" s="1"/>
  <c r="O2209" i="1" a="1"/>
  <c r="O2209" i="1" s="1"/>
  <c r="J2211" i="1" a="1"/>
  <c r="J2211" i="1" s="1"/>
  <c r="H2211" i="1" a="1"/>
  <c r="H2211" i="1"/>
  <c r="K2210" i="1" a="1"/>
  <c r="K2210" i="1"/>
  <c r="F2210" i="1" a="1"/>
  <c r="F2210" i="1"/>
  <c r="Q2208" i="1" a="1"/>
  <c r="Q2208" i="1"/>
  <c r="M2214" i="1" a="1"/>
  <c r="M2214" i="1"/>
  <c r="G2212" i="1" a="1"/>
  <c r="G2212" i="1"/>
  <c r="O2214" i="1" a="1"/>
  <c r="O2214" i="1" s="1"/>
  <c r="O2215" i="1" s="1" a="1"/>
  <c r="O2215" i="1" s="1"/>
  <c r="H2214" i="1" a="1"/>
  <c r="H2214" i="1"/>
  <c r="H2215" i="1" s="1" a="1"/>
  <c r="H2215" i="1" s="1"/>
  <c r="M2212" i="1" a="1"/>
  <c r="M2212" i="1" s="1"/>
  <c r="Q2214" i="1" a="1"/>
  <c r="Q2214" i="1" s="1"/>
  <c r="Q2215" i="1" s="1" a="1"/>
  <c r="Q2215" i="1" s="1"/>
  <c r="N2212" i="1" a="1"/>
  <c r="N2212" i="1"/>
  <c r="H2209" i="1" a="1"/>
  <c r="H2209" i="1" s="1"/>
  <c r="P2214" i="1" a="1"/>
  <c r="P2214" i="1"/>
  <c r="P2215" i="1" s="1" a="1"/>
  <c r="P2215" i="1" s="1"/>
  <c r="K2211" i="1" a="1"/>
  <c r="K2211" i="1"/>
  <c r="N2214" i="1" a="1"/>
  <c r="N2214" i="1" s="1"/>
  <c r="N2215" i="1" s="1" a="1"/>
  <c r="N2215" i="1" s="1"/>
  <c r="I2209" i="1" a="1"/>
  <c r="I2209" i="1" s="1"/>
  <c r="N2209" i="1" a="1"/>
  <c r="N2209" i="1" s="1"/>
  <c r="P2208" i="1" a="1"/>
  <c r="P2208" i="1" s="1"/>
  <c r="Q2212" i="1" a="1"/>
  <c r="Q2212" i="1" s="1"/>
  <c r="K2209" i="1" a="1"/>
  <c r="K2209" i="1" s="1"/>
  <c r="F2209" i="1" a="1"/>
  <c r="F2209" i="1" s="1"/>
  <c r="L2214" i="1" a="1"/>
  <c r="L2214" i="1" s="1"/>
  <c r="L2215" i="1" s="1" a="1"/>
  <c r="L2215" i="1" s="1"/>
  <c r="K2214" i="1" a="1"/>
  <c r="K2214" i="1"/>
  <c r="K2215" i="1" s="1" a="1"/>
  <c r="K2215" i="1" s="1"/>
  <c r="J2214" i="1" a="1"/>
  <c r="J2214" i="1" s="1"/>
  <c r="J2215" i="1" s="1" a="1"/>
  <c r="J2215" i="1" s="1"/>
  <c r="K2212" i="1" a="1"/>
  <c r="K2212" i="1"/>
  <c r="H2210" i="1" a="1"/>
  <c r="H2210" i="1" s="1"/>
  <c r="G2214" i="1" a="1"/>
  <c r="G2214" i="1" s="1"/>
  <c r="G2215" i="1" s="1" a="1"/>
  <c r="G2215" i="1" s="1"/>
  <c r="H2212" i="1" a="1"/>
  <c r="H2212" i="1"/>
  <c r="L2211" i="1" a="1"/>
  <c r="L2211" i="1" s="1"/>
  <c r="Q2210" i="1" a="1"/>
  <c r="Q2210" i="1" s="1"/>
  <c r="P2211" i="1" a="1"/>
  <c r="P2211" i="1" s="1"/>
  <c r="M2209" i="1" a="1"/>
  <c r="M2209" i="1"/>
  <c r="I2214" i="1" a="1"/>
  <c r="I2214" i="1"/>
  <c r="I2215" i="1" s="1" a="1"/>
  <c r="I2215" i="1" s="1"/>
  <c r="P2210" i="1" a="1"/>
  <c r="P2210" i="1"/>
  <c r="G2211" i="1" a="1"/>
  <c r="G2211" i="1" s="1"/>
  <c r="F2214" i="1" a="1"/>
  <c r="F2214" i="1" s="1"/>
  <c r="F2215" i="1" s="1" a="1"/>
  <c r="F2215" i="1" s="1"/>
  <c r="L2212" i="1" a="1"/>
  <c r="L2212" i="1"/>
  <c r="G2210" i="1" a="1"/>
  <c r="G2210" i="1"/>
  <c r="I2211" i="1" a="1"/>
  <c r="I2211" i="1"/>
  <c r="M2210" i="1" a="1"/>
  <c r="M2210" i="1"/>
  <c r="N2211" i="1" a="1"/>
  <c r="N2211" i="1"/>
  <c r="J2212" i="1" a="1"/>
  <c r="J2212" i="1"/>
  <c r="O2211" i="1" a="1"/>
  <c r="O2211" i="1" s="1"/>
  <c r="P2209" i="1" a="1"/>
  <c r="P2209" i="1"/>
  <c r="G2209" i="1" a="1"/>
  <c r="G2209" i="1"/>
  <c r="Q2199" i="1" a="1"/>
  <c r="Q2199" i="1" s="1"/>
  <c r="M2199" i="1" a="1"/>
  <c r="M2199" i="1" s="1"/>
  <c r="I2202" i="1" a="1"/>
  <c r="I2202" i="1" s="1"/>
  <c r="M2202" i="1" a="1"/>
  <c r="M2202" i="1" s="1"/>
  <c r="G2202" i="1" a="1"/>
  <c r="G2202" i="1"/>
  <c r="F2202" i="1" a="1"/>
  <c r="F2202" i="1" s="1"/>
  <c r="Q2201" i="1" a="1"/>
  <c r="Q2201" i="1" s="1"/>
  <c r="J2201" i="1" a="1"/>
  <c r="J2201" i="1"/>
  <c r="Q2200" i="1" a="1"/>
  <c r="Q2200" i="1"/>
  <c r="N2200" i="1" a="1"/>
  <c r="N2200" i="1"/>
  <c r="M2200" i="1" a="1"/>
  <c r="M2200" i="1" s="1"/>
  <c r="F2200" i="1" a="1"/>
  <c r="F2200" i="1"/>
  <c r="J2199" i="1" a="1"/>
  <c r="J2199" i="1"/>
  <c r="H2199" i="1" a="1"/>
  <c r="H2199" i="1" s="1"/>
  <c r="F2199" i="1" a="1"/>
  <c r="F2199" i="1"/>
  <c r="I2200" i="1" a="1"/>
  <c r="I2200" i="1"/>
  <c r="P2201" i="1" a="1"/>
  <c r="P2201" i="1"/>
  <c r="N2201" i="1" a="1"/>
  <c r="N2201" i="1" s="1"/>
  <c r="L2201" i="1" a="1"/>
  <c r="L2201" i="1" s="1"/>
  <c r="I2201" i="1" a="1"/>
  <c r="I2201" i="1"/>
  <c r="L2200" i="1" a="1"/>
  <c r="L2200" i="1"/>
  <c r="P2198" i="1" a="1"/>
  <c r="P2198" i="1" s="1"/>
  <c r="F2201" i="1" a="1"/>
  <c r="F2201" i="1"/>
  <c r="J2200" i="1" a="1"/>
  <c r="J2200" i="1"/>
  <c r="G2199" i="1" a="1"/>
  <c r="G2199" i="1"/>
  <c r="H2200" i="1" a="1"/>
  <c r="H2200" i="1" s="1"/>
  <c r="L2199" i="1" a="1"/>
  <c r="L2199" i="1" s="1"/>
  <c r="Q2198" i="1" a="1"/>
  <c r="Q2198" i="1"/>
  <c r="O2198" i="1" a="1"/>
  <c r="O2198" i="1" s="1"/>
  <c r="H2203" i="1" a="1"/>
  <c r="H2203" i="1" s="1"/>
  <c r="Q2202" i="1" a="1"/>
  <c r="Q2202" i="1" s="1"/>
  <c r="P2202" i="1" a="1"/>
  <c r="P2202" i="1" s="1"/>
  <c r="O2202" i="1" a="1"/>
  <c r="O2202" i="1"/>
  <c r="N2198" i="1" a="1"/>
  <c r="N2198" i="1"/>
  <c r="J2202" i="1" a="1"/>
  <c r="J2202" i="1"/>
  <c r="H2201" i="1" a="1"/>
  <c r="H2201" i="1" s="1"/>
  <c r="K2201" i="1" a="1"/>
  <c r="K2201" i="1" s="1"/>
  <c r="G2200" i="1" a="1"/>
  <c r="G2200" i="1" s="1"/>
  <c r="O2199" i="1" a="1"/>
  <c r="O2199" i="1"/>
  <c r="P2199" i="1" a="1"/>
  <c r="P2199" i="1" s="1"/>
  <c r="H2202" i="1" a="1"/>
  <c r="H2202" i="1"/>
  <c r="G2201" i="1" a="1"/>
  <c r="G2201" i="1"/>
  <c r="O2200" i="1" a="1"/>
  <c r="O2200" i="1" s="1"/>
  <c r="K2203" i="1" a="1"/>
  <c r="K2203" i="1"/>
  <c r="J2203" i="1" a="1"/>
  <c r="J2203" i="1"/>
  <c r="I2203" i="1" a="1"/>
  <c r="I2203" i="1" s="1"/>
  <c r="G2203" i="1" a="1"/>
  <c r="G2203" i="1" s="1"/>
  <c r="L2202" i="1" a="1"/>
  <c r="L2202" i="1" s="1"/>
  <c r="N2199" i="1" a="1"/>
  <c r="N2199" i="1" s="1"/>
  <c r="O2201" i="1" a="1"/>
  <c r="O2201" i="1"/>
  <c r="I2199" i="1" a="1"/>
  <c r="I2199" i="1"/>
  <c r="K2202" i="1" a="1"/>
  <c r="K2202" i="1" s="1"/>
  <c r="F2203" i="1" a="1"/>
  <c r="F2203" i="1" s="1"/>
  <c r="M2201" i="1" a="1"/>
  <c r="M2201" i="1"/>
  <c r="N2202" i="1" a="1"/>
  <c r="N2202" i="1" s="1"/>
  <c r="P2200" i="1" a="1"/>
  <c r="P2200" i="1"/>
  <c r="K2200" i="1" a="1"/>
  <c r="K2200" i="1" s="1"/>
  <c r="K2199" i="1" a="1"/>
  <c r="K2199" i="1"/>
  <c r="L2197" i="1" a="1"/>
  <c r="L2197" i="1" s="1"/>
  <c r="O2195" i="1" a="1"/>
  <c r="O2195" i="1" s="1"/>
  <c r="H2195" i="1" a="1"/>
  <c r="H2195" i="1"/>
  <c r="M2198" i="1" a="1"/>
  <c r="M2198" i="1"/>
  <c r="H2197" i="1" a="1"/>
  <c r="H2197" i="1"/>
  <c r="L2198" i="1" a="1"/>
  <c r="L2198" i="1" s="1"/>
  <c r="K2198" i="1" a="1"/>
  <c r="K2198" i="1"/>
  <c r="F2198" i="1" a="1"/>
  <c r="F2198" i="1"/>
  <c r="K2195" i="1" a="1"/>
  <c r="K2195" i="1"/>
  <c r="I2197" i="1" a="1"/>
  <c r="I2197" i="1" s="1"/>
  <c r="K2196" i="1" a="1"/>
  <c r="K2196" i="1"/>
  <c r="Q2197" i="1" a="1"/>
  <c r="Q2197" i="1" s="1"/>
  <c r="K2197" i="1" a="1"/>
  <c r="K2197" i="1" s="1"/>
  <c r="G2196" i="1" a="1"/>
  <c r="G2196" i="1" s="1"/>
  <c r="M2194" i="1" a="1"/>
  <c r="M2194" i="1" s="1"/>
  <c r="M2196" i="1" a="1"/>
  <c r="M2196" i="1" s="1"/>
  <c r="J2198" i="1" a="1"/>
  <c r="J2198" i="1" s="1"/>
  <c r="Q2194" i="1" a="1"/>
  <c r="Q2194" i="1" s="1"/>
  <c r="L2194" i="1" a="1"/>
  <c r="L2194" i="1" s="1"/>
  <c r="N2196" i="1" a="1"/>
  <c r="N2196" i="1" s="1"/>
  <c r="O2194" i="1" a="1"/>
  <c r="O2194" i="1"/>
  <c r="I2198" i="1" a="1"/>
  <c r="I2198" i="1" s="1"/>
  <c r="H2198" i="1" a="1"/>
  <c r="H2198" i="1"/>
  <c r="G2198" i="1" a="1"/>
  <c r="G2198" i="1"/>
  <c r="P2197" i="1" a="1"/>
  <c r="P2197" i="1"/>
  <c r="M2195" i="1" a="1"/>
  <c r="M2195" i="1" s="1"/>
  <c r="N2194" i="1" a="1"/>
  <c r="N2194" i="1"/>
  <c r="H2194" i="1" a="1"/>
  <c r="H2194" i="1" s="1"/>
  <c r="F2197" i="1" a="1"/>
  <c r="F2197" i="1" s="1"/>
  <c r="G2197" i="1" a="1"/>
  <c r="G2197" i="1" s="1"/>
  <c r="P2196" i="1" a="1"/>
  <c r="P2196" i="1"/>
  <c r="N2193" i="1" a="1"/>
  <c r="N2193" i="1"/>
  <c r="H2196" i="1" a="1"/>
  <c r="H2196" i="1"/>
  <c r="G2195" i="1" a="1"/>
  <c r="G2195" i="1"/>
  <c r="Q2196" i="1" a="1"/>
  <c r="Q2196" i="1"/>
  <c r="J2196" i="1" a="1"/>
  <c r="J2196" i="1"/>
  <c r="M2197" i="1" a="1"/>
  <c r="M2197" i="1"/>
  <c r="F2195" i="1" a="1"/>
  <c r="F2195" i="1"/>
  <c r="N2195" i="1" a="1"/>
  <c r="N2195" i="1" s="1"/>
  <c r="P2194" i="1" a="1"/>
  <c r="P2194" i="1" s="1"/>
  <c r="I2195" i="1" a="1"/>
  <c r="I2195" i="1" s="1"/>
  <c r="J2194" i="1" a="1"/>
  <c r="J2194" i="1"/>
  <c r="O2193" i="1" a="1"/>
  <c r="O2193" i="1" s="1"/>
  <c r="J2197" i="1" a="1"/>
  <c r="J2197" i="1" s="1"/>
  <c r="F2196" i="1" a="1"/>
  <c r="F2196" i="1" s="1"/>
  <c r="L2195" i="1" a="1"/>
  <c r="L2195" i="1" s="1"/>
  <c r="O2197" i="1" a="1"/>
  <c r="O2197" i="1" s="1"/>
  <c r="F2194" i="1" a="1"/>
  <c r="F2194" i="1" s="1"/>
  <c r="O2196" i="1" a="1"/>
  <c r="O2196" i="1"/>
  <c r="P2193" i="1" a="1"/>
  <c r="P2193" i="1" s="1"/>
  <c r="L2196" i="1" a="1"/>
  <c r="L2196" i="1" s="1"/>
  <c r="N2197" i="1" a="1"/>
  <c r="N2197" i="1"/>
  <c r="Q2195" i="1" a="1"/>
  <c r="Q2195" i="1" s="1"/>
  <c r="I2196" i="1" a="1"/>
  <c r="I2196" i="1"/>
  <c r="I2194" i="1" a="1"/>
  <c r="I2194" i="1"/>
  <c r="Q2193" i="1" a="1"/>
  <c r="Q2193" i="1"/>
  <c r="P2195" i="1" a="1"/>
  <c r="P2195" i="1"/>
  <c r="M2193" i="1" a="1"/>
  <c r="M2193" i="1" s="1"/>
  <c r="J2195" i="1" a="1"/>
  <c r="J2195" i="1"/>
  <c r="G2194" i="1" a="1"/>
  <c r="G2194" i="1"/>
  <c r="L2193" i="1" a="1"/>
  <c r="L2193" i="1"/>
  <c r="K2194" i="1" a="1"/>
  <c r="K2194" i="1"/>
  <c r="L2191" i="1" a="1"/>
  <c r="L2191" i="1"/>
  <c r="O2187" i="1" a="1"/>
  <c r="O2187" i="1"/>
  <c r="H2192" i="1" a="1"/>
  <c r="H2192" i="1" s="1"/>
  <c r="P2191" i="1" a="1"/>
  <c r="P2191" i="1"/>
  <c r="M2191" i="1" a="1"/>
  <c r="M2191" i="1"/>
  <c r="M2187" i="1" a="1"/>
  <c r="M2187" i="1"/>
  <c r="J2187" i="1" a="1"/>
  <c r="J2187" i="1"/>
  <c r="Q2190" i="1" a="1"/>
  <c r="Q2190" i="1"/>
  <c r="Q2187" i="1" a="1"/>
  <c r="Q2187" i="1"/>
  <c r="J2190" i="1" a="1"/>
  <c r="J2190" i="1" s="1"/>
  <c r="M2188" i="1" a="1"/>
  <c r="M2188" i="1"/>
  <c r="L2187" i="1" a="1"/>
  <c r="L2187" i="1" s="1"/>
  <c r="K2187" i="1" a="1"/>
  <c r="K2187" i="1" s="1"/>
  <c r="O2190" i="1" a="1"/>
  <c r="O2190" i="1" s="1"/>
  <c r="H2188" i="1" a="1"/>
  <c r="H2188" i="1" s="1"/>
  <c r="N2188" i="1" a="1"/>
  <c r="N2188" i="1"/>
  <c r="H2190" i="1" a="1"/>
  <c r="H2190" i="1"/>
  <c r="Q2188" i="1" a="1"/>
  <c r="Q2188" i="1"/>
  <c r="N2187" i="1" a="1"/>
  <c r="N2187" i="1" s="1"/>
  <c r="P2187" i="1" a="1"/>
  <c r="P2187" i="1" s="1"/>
  <c r="G2190" i="1" a="1"/>
  <c r="G2190" i="1"/>
  <c r="F2190" i="1" a="1"/>
  <c r="F2190" i="1" s="1"/>
  <c r="G2191" i="1" a="1"/>
  <c r="G2191" i="1"/>
  <c r="K2193" i="1" a="1"/>
  <c r="K2193" i="1" s="1"/>
  <c r="J2193" i="1" a="1"/>
  <c r="J2193" i="1"/>
  <c r="J2188" i="1" a="1"/>
  <c r="J2188" i="1" s="1"/>
  <c r="I2192" i="1" a="1"/>
  <c r="I2192" i="1"/>
  <c r="G2193" i="1" a="1"/>
  <c r="G2193" i="1"/>
  <c r="K2188" i="1" a="1"/>
  <c r="K2188" i="1"/>
  <c r="K2192" i="1" a="1"/>
  <c r="K2192" i="1"/>
  <c r="K2190" i="1" a="1"/>
  <c r="K2190" i="1" s="1"/>
  <c r="J2191" i="1" a="1"/>
  <c r="J2191" i="1" s="1"/>
  <c r="H2191" i="1" a="1"/>
  <c r="H2191" i="1"/>
  <c r="L2188" i="1" a="1"/>
  <c r="L2188" i="1" s="1"/>
  <c r="Q2191" i="1" a="1"/>
  <c r="Q2191" i="1"/>
  <c r="I2193" i="1" a="1"/>
  <c r="I2193" i="1"/>
  <c r="H2193" i="1" a="1"/>
  <c r="H2193" i="1"/>
  <c r="F2193" i="1" a="1"/>
  <c r="F2193" i="1" s="1"/>
  <c r="P2190" i="1" a="1"/>
  <c r="P2190" i="1"/>
  <c r="G2192" i="1" a="1"/>
  <c r="G2192" i="1" s="1"/>
  <c r="G2188" i="1" a="1"/>
  <c r="G2188" i="1" s="1"/>
  <c r="Q2192" i="1" a="1"/>
  <c r="Q2192" i="1" s="1"/>
  <c r="O2192" i="1" a="1"/>
  <c r="O2192" i="1" s="1"/>
  <c r="L2190" i="1" a="1"/>
  <c r="L2190" i="1" s="1"/>
  <c r="O2188" i="1" a="1"/>
  <c r="O2188" i="1"/>
  <c r="P2192" i="1" a="1"/>
  <c r="P2192" i="1"/>
  <c r="P2188" i="1" a="1"/>
  <c r="P2188" i="1" s="1"/>
  <c r="N2191" i="1" a="1"/>
  <c r="N2191" i="1"/>
  <c r="I2190" i="1" a="1"/>
  <c r="I2190" i="1"/>
  <c r="N2192" i="1" a="1"/>
  <c r="N2192" i="1" s="1"/>
  <c r="M2192" i="1" a="1"/>
  <c r="M2192" i="1" s="1"/>
  <c r="L2192" i="1" a="1"/>
  <c r="L2192" i="1" s="1"/>
  <c r="I2191" i="1" a="1"/>
  <c r="I2191" i="1"/>
  <c r="J2192" i="1" a="1"/>
  <c r="J2192" i="1"/>
  <c r="F2192" i="1" a="1"/>
  <c r="F2192" i="1"/>
  <c r="O2191" i="1" a="1"/>
  <c r="O2191" i="1"/>
  <c r="K2191" i="1" a="1"/>
  <c r="K2191" i="1"/>
  <c r="F2191" i="1" a="1"/>
  <c r="F2191" i="1"/>
  <c r="N2190" i="1" a="1"/>
  <c r="N2190" i="1"/>
  <c r="I2188" i="1" a="1"/>
  <c r="I2188" i="1" s="1"/>
  <c r="M2190" i="1" a="1"/>
  <c r="M2190" i="1"/>
  <c r="F2188" i="1" a="1"/>
  <c r="F2188" i="1" s="1"/>
  <c r="M2183" i="1" a="1"/>
  <c r="M2183" i="1" s="1"/>
  <c r="G2183" i="1" a="1"/>
  <c r="G2183" i="1"/>
  <c r="J2183" i="1" a="1"/>
  <c r="J2183" i="1" s="1"/>
  <c r="O2185" i="1" a="1"/>
  <c r="O2185" i="1" s="1"/>
  <c r="J2185" i="1" a="1"/>
  <c r="J2185" i="1"/>
  <c r="K2185" i="1" a="1"/>
  <c r="K2185" i="1" s="1"/>
  <c r="F2184" i="1" a="1"/>
  <c r="F2184" i="1"/>
  <c r="P2182" i="1" a="1"/>
  <c r="P2182" i="1" s="1"/>
  <c r="I2187" i="1" a="1"/>
  <c r="I2187" i="1" s="1"/>
  <c r="H2187" i="1" a="1"/>
  <c r="H2187" i="1" s="1"/>
  <c r="H2184" i="1" a="1"/>
  <c r="H2184" i="1" s="1"/>
  <c r="M2184" i="1" a="1"/>
  <c r="M2184" i="1" s="1"/>
  <c r="J2184" i="1" a="1"/>
  <c r="J2184" i="1"/>
  <c r="G2187" i="1" a="1"/>
  <c r="G2187" i="1"/>
  <c r="H2182" i="1" a="1"/>
  <c r="H2182" i="1" s="1"/>
  <c r="J2186" i="1" a="1"/>
  <c r="J2186" i="1" s="1"/>
  <c r="O2182" i="1" a="1"/>
  <c r="O2182" i="1"/>
  <c r="G2185" i="1" a="1"/>
  <c r="G2185" i="1" s="1"/>
  <c r="L2184" i="1" a="1"/>
  <c r="L2184" i="1" s="1"/>
  <c r="H2186" i="1" a="1"/>
  <c r="H2186" i="1" s="1"/>
  <c r="L2183" i="1" a="1"/>
  <c r="L2183" i="1"/>
  <c r="F2187" i="1" a="1"/>
  <c r="F2187" i="1"/>
  <c r="Q2186" i="1" a="1"/>
  <c r="Q2186" i="1"/>
  <c r="M2182" i="1" a="1"/>
  <c r="M2182" i="1"/>
  <c r="P2186" i="1" a="1"/>
  <c r="P2186" i="1"/>
  <c r="K2186" i="1" a="1"/>
  <c r="K2186" i="1"/>
  <c r="F2185" i="1" a="1"/>
  <c r="F2185" i="1" s="1"/>
  <c r="O2186" i="1" a="1"/>
  <c r="O2186" i="1"/>
  <c r="N2186" i="1" a="1"/>
  <c r="N2186" i="1" s="1"/>
  <c r="L2186" i="1" a="1"/>
  <c r="L2186" i="1" s="1"/>
  <c r="Q2182" i="1" a="1"/>
  <c r="Q2182" i="1"/>
  <c r="I2186" i="1" a="1"/>
  <c r="I2186" i="1" s="1"/>
  <c r="H2183" i="1" a="1"/>
  <c r="H2183" i="1"/>
  <c r="P2185" i="1" a="1"/>
  <c r="P2185" i="1" s="1"/>
  <c r="N2182" i="1" a="1"/>
  <c r="N2182" i="1"/>
  <c r="N2185" i="1" a="1"/>
  <c r="N2185" i="1"/>
  <c r="P2184" i="1" a="1"/>
  <c r="P2184" i="1" s="1"/>
  <c r="N2183" i="1" a="1"/>
  <c r="N2183" i="1" s="1"/>
  <c r="K2184" i="1" a="1"/>
  <c r="K2184" i="1" s="1"/>
  <c r="G2182" i="1" a="1"/>
  <c r="G2182" i="1" s="1"/>
  <c r="O2183" i="1" a="1"/>
  <c r="O2183" i="1" s="1"/>
  <c r="M2186" i="1" a="1"/>
  <c r="M2186" i="1"/>
  <c r="G2184" i="1" a="1"/>
  <c r="G2184" i="1"/>
  <c r="I2185" i="1" a="1"/>
  <c r="I2185" i="1"/>
  <c r="K2183" i="1" a="1"/>
  <c r="K2183" i="1"/>
  <c r="I2182" i="1" a="1"/>
  <c r="I2182" i="1" s="1"/>
  <c r="G2186" i="1" a="1"/>
  <c r="G2186" i="1"/>
  <c r="F2186" i="1" a="1"/>
  <c r="F2186" i="1" s="1"/>
  <c r="L2182" i="1" a="1"/>
  <c r="L2182" i="1" s="1"/>
  <c r="O2184" i="1" a="1"/>
  <c r="O2184" i="1"/>
  <c r="I2183" i="1" a="1"/>
  <c r="I2183" i="1" s="1"/>
  <c r="Q2185" i="1" a="1"/>
  <c r="Q2185" i="1"/>
  <c r="L2185" i="1" a="1"/>
  <c r="L2185" i="1"/>
  <c r="M2185" i="1" a="1"/>
  <c r="M2185" i="1"/>
  <c r="H2185" i="1" a="1"/>
  <c r="H2185" i="1"/>
  <c r="Q2184" i="1" a="1"/>
  <c r="Q2184" i="1"/>
  <c r="N2184" i="1" a="1"/>
  <c r="N2184" i="1" s="1"/>
  <c r="I2184" i="1" a="1"/>
  <c r="I2184" i="1" s="1"/>
  <c r="P2183" i="1" a="1"/>
  <c r="P2183" i="1"/>
  <c r="F2183" i="1" a="1"/>
  <c r="F2183" i="1" s="1"/>
  <c r="J2182" i="1" a="1"/>
  <c r="J2182" i="1" s="1"/>
  <c r="F2182" i="1" a="1"/>
  <c r="F2182" i="1"/>
  <c r="K2182" i="1" a="1"/>
  <c r="K2182" i="1"/>
  <c r="Q2183" i="1" a="1"/>
  <c r="Q2183" i="1"/>
  <c r="I2179" i="1" a="1"/>
  <c r="I2179" i="1" s="1"/>
  <c r="Q2178" i="1" a="1"/>
  <c r="Q2178" i="1" s="1"/>
  <c r="I2177" i="1" a="1"/>
  <c r="I2177" i="1" s="1"/>
  <c r="O2177" i="1" a="1"/>
  <c r="O2177" i="1" s="1"/>
  <c r="Q2176" i="1" a="1"/>
  <c r="Q2176" i="1" s="1"/>
  <c r="M2178" i="1" a="1"/>
  <c r="M2178" i="1" s="1"/>
  <c r="Q2177" i="1" a="1"/>
  <c r="Q2177" i="1"/>
  <c r="O2181" i="1" a="1"/>
  <c r="O2181" i="1"/>
  <c r="J2181" i="1" a="1"/>
  <c r="J2181" i="1" s="1"/>
  <c r="N2181" i="1" a="1"/>
  <c r="N2181" i="1" s="1"/>
  <c r="N2178" i="1" a="1"/>
  <c r="N2178" i="1" s="1"/>
  <c r="M2181" i="1" a="1"/>
  <c r="M2181" i="1"/>
  <c r="M2179" i="1" a="1"/>
  <c r="M2179" i="1"/>
  <c r="K2177" i="1" a="1"/>
  <c r="K2177" i="1"/>
  <c r="L2177" i="1" a="1"/>
  <c r="L2177" i="1"/>
  <c r="J2179" i="1" a="1"/>
  <c r="J2179" i="1" s="1"/>
  <c r="I2181" i="1" a="1"/>
  <c r="I2181" i="1"/>
  <c r="H2181" i="1" a="1"/>
  <c r="H2181" i="1"/>
  <c r="N2176" i="1" a="1"/>
  <c r="N2176" i="1"/>
  <c r="J2178" i="1" a="1"/>
  <c r="J2178" i="1"/>
  <c r="G2181" i="1" a="1"/>
  <c r="G2181" i="1"/>
  <c r="P2178" i="1" a="1"/>
  <c r="P2178" i="1"/>
  <c r="Q2179" i="1" a="1"/>
  <c r="Q2179" i="1" s="1"/>
  <c r="F2181" i="1" a="1"/>
  <c r="F2181" i="1"/>
  <c r="Q2180" i="1" a="1"/>
  <c r="Q2180" i="1" s="1"/>
  <c r="K2179" i="1" a="1"/>
  <c r="K2179" i="1" s="1"/>
  <c r="G2179" i="1" a="1"/>
  <c r="G2179" i="1"/>
  <c r="J2180" i="1" a="1"/>
  <c r="J2180" i="1" s="1"/>
  <c r="P2179" i="1" a="1"/>
  <c r="P2179" i="1"/>
  <c r="H2179" i="1" a="1"/>
  <c r="H2179" i="1" s="1"/>
  <c r="F2179" i="1" a="1"/>
  <c r="F2179" i="1"/>
  <c r="F2177" i="1" a="1"/>
  <c r="F2177" i="1"/>
  <c r="P2177" i="1" a="1"/>
  <c r="P2177" i="1"/>
  <c r="O2180" i="1" a="1"/>
  <c r="O2180" i="1"/>
  <c r="M2180" i="1" a="1"/>
  <c r="M2180" i="1"/>
  <c r="F2178" i="1" a="1"/>
  <c r="F2178" i="1"/>
  <c r="N2180" i="1" a="1"/>
  <c r="N2180" i="1" s="1"/>
  <c r="F2180" i="1" a="1"/>
  <c r="F2180" i="1" s="1"/>
  <c r="O2179" i="1" a="1"/>
  <c r="O2179" i="1" s="1"/>
  <c r="O2178" i="1" a="1"/>
  <c r="O2178" i="1" s="1"/>
  <c r="H2177" i="1" a="1"/>
  <c r="H2177" i="1" s="1"/>
  <c r="G2177" i="1" a="1"/>
  <c r="G2177" i="1"/>
  <c r="N2177" i="1" a="1"/>
  <c r="N2177" i="1" s="1"/>
  <c r="P2180" i="1" a="1"/>
  <c r="P2180" i="1" s="1"/>
  <c r="K2178" i="1" a="1"/>
  <c r="K2178" i="1"/>
  <c r="M2177" i="1" a="1"/>
  <c r="M2177" i="1"/>
  <c r="O2176" i="1" a="1"/>
  <c r="O2176" i="1"/>
  <c r="H2180" i="1" a="1"/>
  <c r="H2180" i="1"/>
  <c r="J2177" i="1" a="1"/>
  <c r="J2177" i="1"/>
  <c r="N2179" i="1" a="1"/>
  <c r="N2179" i="1"/>
  <c r="I2178" i="1" a="1"/>
  <c r="I2178" i="1" s="1"/>
  <c r="H2178" i="1" a="1"/>
  <c r="H2178" i="1" s="1"/>
  <c r="G2178" i="1" a="1"/>
  <c r="G2178" i="1" s="1"/>
  <c r="G2180" i="1" a="1"/>
  <c r="G2180" i="1"/>
  <c r="Q2181" i="1" a="1"/>
  <c r="Q2181" i="1" s="1"/>
  <c r="L2179" i="1" a="1"/>
  <c r="L2179" i="1" s="1"/>
  <c r="P2181" i="1" a="1"/>
  <c r="P2181" i="1"/>
  <c r="L2181" i="1" a="1"/>
  <c r="L2181" i="1" s="1"/>
  <c r="K2181" i="1" a="1"/>
  <c r="K2181" i="1"/>
  <c r="L2180" i="1" a="1"/>
  <c r="L2180" i="1"/>
  <c r="P2176" i="1" a="1"/>
  <c r="P2176" i="1"/>
  <c r="K2180" i="1" a="1"/>
  <c r="K2180" i="1"/>
  <c r="I2180" i="1" a="1"/>
  <c r="I2180" i="1"/>
  <c r="L2178" i="1" a="1"/>
  <c r="L2178" i="1"/>
  <c r="P2175" i="1" a="1"/>
  <c r="P2175" i="1"/>
  <c r="I2174" i="1" a="1"/>
  <c r="I2174" i="1" s="1"/>
  <c r="O2171" i="1" a="1"/>
  <c r="O2171" i="1" s="1"/>
  <c r="O2175" i="1" a="1"/>
  <c r="O2175" i="1"/>
  <c r="J2173" i="1" a="1"/>
  <c r="J2173" i="1"/>
  <c r="P2174" i="1" a="1"/>
  <c r="P2174" i="1" s="1"/>
  <c r="M2175" i="1" a="1"/>
  <c r="M2175" i="1" s="1"/>
  <c r="K2175" i="1" a="1"/>
  <c r="K2175" i="1" s="1"/>
  <c r="J2175" i="1" a="1"/>
  <c r="J2175" i="1"/>
  <c r="P2173" i="1" a="1"/>
  <c r="P2173" i="1"/>
  <c r="K2171" i="1" a="1"/>
  <c r="K2171" i="1"/>
  <c r="Q2172" i="1" a="1"/>
  <c r="Q2172" i="1"/>
  <c r="I2175" i="1" a="1"/>
  <c r="I2175" i="1"/>
  <c r="L2174" i="1" a="1"/>
  <c r="L2174" i="1"/>
  <c r="F2173" i="1" a="1"/>
  <c r="F2173" i="1" s="1"/>
  <c r="G2175" i="1" a="1"/>
  <c r="G2175" i="1"/>
  <c r="M2174" i="1" a="1"/>
  <c r="M2174" i="1" s="1"/>
  <c r="Q2173" i="1" a="1"/>
  <c r="Q2173" i="1" s="1"/>
  <c r="H2174" i="1" a="1"/>
  <c r="H2174" i="1"/>
  <c r="G2174" i="1" a="1"/>
  <c r="G2174" i="1"/>
  <c r="I2173" i="1" a="1"/>
  <c r="I2173" i="1" s="1"/>
  <c r="H2173" i="1" a="1"/>
  <c r="H2173" i="1" s="1"/>
  <c r="G2173" i="1" a="1"/>
  <c r="G2173" i="1"/>
  <c r="O2172" i="1" a="1"/>
  <c r="O2172" i="1"/>
  <c r="I2172" i="1" a="1"/>
  <c r="I2172" i="1"/>
  <c r="P2171" i="1" a="1"/>
  <c r="P2171" i="1"/>
  <c r="P2172" i="1" a="1"/>
  <c r="P2172" i="1"/>
  <c r="F2172" i="1" a="1"/>
  <c r="F2172" i="1"/>
  <c r="M2173" i="1" a="1"/>
  <c r="M2173" i="1" s="1"/>
  <c r="N2172" i="1" a="1"/>
  <c r="N2172" i="1" s="1"/>
  <c r="K2172" i="1" a="1"/>
  <c r="K2172" i="1" s="1"/>
  <c r="N2171" i="1" a="1"/>
  <c r="N2171" i="1"/>
  <c r="Q2171" i="1" a="1"/>
  <c r="Q2171" i="1" s="1"/>
  <c r="O2174" i="1" a="1"/>
  <c r="O2174" i="1"/>
  <c r="N2174" i="1" a="1"/>
  <c r="N2174" i="1"/>
  <c r="F2174" i="1" a="1"/>
  <c r="F2174" i="1" s="1"/>
  <c r="G2172" i="1" a="1"/>
  <c r="G2172" i="1"/>
  <c r="O2173" i="1" a="1"/>
  <c r="O2173" i="1"/>
  <c r="M2171" i="1" a="1"/>
  <c r="M2171" i="1"/>
  <c r="L2171" i="1" a="1"/>
  <c r="L2171" i="1"/>
  <c r="J2172" i="1" a="1"/>
  <c r="J2172" i="1"/>
  <c r="H2172" i="1" a="1"/>
  <c r="H2172" i="1"/>
  <c r="H2175" i="1" a="1"/>
  <c r="H2175" i="1" s="1"/>
  <c r="N2175" i="1" a="1"/>
  <c r="N2175" i="1" s="1"/>
  <c r="N2173" i="1" a="1"/>
  <c r="N2173" i="1" s="1"/>
  <c r="J2171" i="1" a="1"/>
  <c r="J2171" i="1"/>
  <c r="M2176" i="1" a="1"/>
  <c r="M2176" i="1"/>
  <c r="F2175" i="1" a="1"/>
  <c r="F2175" i="1" s="1"/>
  <c r="J2176" i="1" a="1"/>
  <c r="J2176" i="1"/>
  <c r="L2176" i="1" a="1"/>
  <c r="L2176" i="1" s="1"/>
  <c r="K2176" i="1" a="1"/>
  <c r="K2176" i="1"/>
  <c r="I2176" i="1" a="1"/>
  <c r="I2176" i="1"/>
  <c r="H2176" i="1" a="1"/>
  <c r="H2176" i="1"/>
  <c r="G2176" i="1" a="1"/>
  <c r="G2176" i="1"/>
  <c r="Q2174" i="1" a="1"/>
  <c r="Q2174" i="1"/>
  <c r="J2174" i="1" a="1"/>
  <c r="J2174" i="1"/>
  <c r="L2173" i="1" a="1"/>
  <c r="L2173" i="1"/>
  <c r="L2175" i="1" a="1"/>
  <c r="L2175" i="1" s="1"/>
  <c r="K2173" i="1" a="1"/>
  <c r="K2173" i="1" s="1"/>
  <c r="M2172" i="1" a="1"/>
  <c r="M2172" i="1"/>
  <c r="K2174" i="1" a="1"/>
  <c r="K2174" i="1"/>
  <c r="L2172" i="1" a="1"/>
  <c r="L2172" i="1"/>
  <c r="F2176" i="1" a="1"/>
  <c r="F2176" i="1" s="1"/>
  <c r="Q2175" i="1" a="1"/>
  <c r="Q2175" i="1" s="1"/>
  <c r="H2171" i="1" a="1"/>
  <c r="H2171" i="1"/>
  <c r="J2170" i="1" a="1"/>
  <c r="J2170" i="1"/>
  <c r="H2169" i="1" a="1"/>
  <c r="H2169" i="1"/>
  <c r="G2167" i="1" a="1"/>
  <c r="G2167" i="1"/>
  <c r="F2166" i="1" a="1"/>
  <c r="F2166" i="1" s="1"/>
  <c r="P2166" i="1" a="1"/>
  <c r="P2166" i="1"/>
  <c r="G2171" i="1" a="1"/>
  <c r="G2171" i="1" s="1"/>
  <c r="G2169" i="1" a="1"/>
  <c r="G2169" i="1" s="1"/>
  <c r="K2168" i="1" a="1"/>
  <c r="K2168" i="1" s="1"/>
  <c r="M2168" i="1" a="1"/>
  <c r="M2168" i="1" s="1"/>
  <c r="N2167" i="1" a="1"/>
  <c r="N2167" i="1" s="1"/>
  <c r="F2171" i="1" a="1"/>
  <c r="F2171" i="1" s="1"/>
  <c r="Q2170" i="1" a="1"/>
  <c r="Q2170" i="1" s="1"/>
  <c r="F2167" i="1" a="1"/>
  <c r="F2167" i="1" s="1"/>
  <c r="M2166" i="1" a="1"/>
  <c r="M2166" i="1"/>
  <c r="P2170" i="1" a="1"/>
  <c r="P2170" i="1"/>
  <c r="O2170" i="1" a="1"/>
  <c r="O2170" i="1"/>
  <c r="H2170" i="1" a="1"/>
  <c r="H2170" i="1"/>
  <c r="G2170" i="1" a="1"/>
  <c r="G2170" i="1" s="1"/>
  <c r="I2166" i="1" a="1"/>
  <c r="I2166" i="1"/>
  <c r="K2167" i="1" a="1"/>
  <c r="K2167" i="1" s="1"/>
  <c r="K2169" i="1" a="1"/>
  <c r="K2169" i="1" s="1"/>
  <c r="F2169" i="1" a="1"/>
  <c r="F2169" i="1" s="1"/>
  <c r="N2168" i="1" a="1"/>
  <c r="N2168" i="1" s="1"/>
  <c r="I2167" i="1" a="1"/>
  <c r="I2167" i="1"/>
  <c r="N2166" i="1" a="1"/>
  <c r="N2166" i="1" s="1"/>
  <c r="N2170" i="1" a="1"/>
  <c r="N2170" i="1"/>
  <c r="M2170" i="1" a="1"/>
  <c r="M2170" i="1" s="1"/>
  <c r="P2168" i="1" a="1"/>
  <c r="P2168" i="1" s="1"/>
  <c r="O2166" i="1" a="1"/>
  <c r="O2166" i="1"/>
  <c r="O2167" i="1" a="1"/>
  <c r="O2167" i="1"/>
  <c r="J2167" i="1" a="1"/>
  <c r="J2167" i="1"/>
  <c r="L2166" i="1" a="1"/>
  <c r="L2166" i="1" s="1"/>
  <c r="K2170" i="1" a="1"/>
  <c r="K2170" i="1"/>
  <c r="P2169" i="1" a="1"/>
  <c r="P2169" i="1" s="1"/>
  <c r="I2169" i="1" a="1"/>
  <c r="I2169" i="1"/>
  <c r="K2166" i="1" a="1"/>
  <c r="K2166" i="1" s="1"/>
  <c r="L2168" i="1" a="1"/>
  <c r="L2168" i="1" s="1"/>
  <c r="J2169" i="1" a="1"/>
  <c r="J2169" i="1" s="1"/>
  <c r="I2170" i="1" a="1"/>
  <c r="I2170" i="1"/>
  <c r="G2166" i="1" a="1"/>
  <c r="G2166" i="1" s="1"/>
  <c r="F2170" i="1" a="1"/>
  <c r="F2170" i="1" s="1"/>
  <c r="Q2166" i="1" a="1"/>
  <c r="Q2166" i="1"/>
  <c r="Q2168" i="1" a="1"/>
  <c r="Q2168" i="1"/>
  <c r="Q2169" i="1" a="1"/>
  <c r="Q2169" i="1" s="1"/>
  <c r="L2167" i="1" a="1"/>
  <c r="L2167" i="1"/>
  <c r="H2167" i="1" a="1"/>
  <c r="H2167" i="1"/>
  <c r="F2168" i="1" a="1"/>
  <c r="F2168" i="1"/>
  <c r="H2168" i="1" a="1"/>
  <c r="H2168" i="1"/>
  <c r="L2170" i="1" a="1"/>
  <c r="L2170" i="1"/>
  <c r="P2167" i="1" a="1"/>
  <c r="P2167" i="1" s="1"/>
  <c r="O2169" i="1" a="1"/>
  <c r="O2169" i="1"/>
  <c r="N2169" i="1" a="1"/>
  <c r="N2169" i="1" s="1"/>
  <c r="M2169" i="1" a="1"/>
  <c r="M2169" i="1" s="1"/>
  <c r="L2169" i="1" a="1"/>
  <c r="L2169" i="1"/>
  <c r="M2167" i="1" a="1"/>
  <c r="M2167" i="1" s="1"/>
  <c r="G2168" i="1" a="1"/>
  <c r="G2168" i="1"/>
  <c r="J2168" i="1" a="1"/>
  <c r="J2168" i="1"/>
  <c r="I2168" i="1" a="1"/>
  <c r="I2168" i="1" s="1"/>
  <c r="Q2167" i="1" a="1"/>
  <c r="Q2167" i="1"/>
  <c r="O2168" i="1" a="1"/>
  <c r="O2168" i="1"/>
  <c r="H2166" i="1" a="1"/>
  <c r="H2166" i="1" s="1"/>
  <c r="J2166" i="1" a="1"/>
  <c r="J2166" i="1"/>
  <c r="I2171" i="1" a="1"/>
  <c r="I2171" i="1" s="1"/>
  <c r="G2160" i="1" a="1"/>
  <c r="G2160" i="1"/>
  <c r="I2162" i="1" a="1"/>
  <c r="I2162" i="1" s="1"/>
  <c r="O2161" i="1" a="1"/>
  <c r="O2161" i="1"/>
  <c r="Q2161" i="1" a="1"/>
  <c r="Q2161" i="1" s="1"/>
  <c r="K2160" i="1" a="1"/>
  <c r="K2160" i="1"/>
  <c r="N2161" i="1" a="1"/>
  <c r="N2161" i="1" s="1"/>
  <c r="P2160" i="1" a="1"/>
  <c r="P2160" i="1" s="1"/>
  <c r="J2161" i="1" a="1"/>
  <c r="J2161" i="1" s="1"/>
  <c r="F2160" i="1" a="1"/>
  <c r="F2160" i="1" s="1"/>
  <c r="M2163" i="1" a="1"/>
  <c r="M2163" i="1"/>
  <c r="K2163" i="1" a="1"/>
  <c r="K2163" i="1" s="1"/>
  <c r="O2162" i="1" a="1"/>
  <c r="O2162" i="1"/>
  <c r="M2160" i="1" a="1"/>
  <c r="M2160" i="1"/>
  <c r="I2163" i="1" a="1"/>
  <c r="I2163" i="1" s="1"/>
  <c r="H2162" i="1" a="1"/>
  <c r="H2162" i="1" s="1"/>
  <c r="F2162" i="1" a="1"/>
  <c r="F2162" i="1" s="1"/>
  <c r="O2160" i="1" a="1"/>
  <c r="O2160" i="1"/>
  <c r="L2163" i="1" a="1"/>
  <c r="L2163" i="1" s="1"/>
  <c r="K2164" i="1" a="1"/>
  <c r="K2164" i="1" s="1"/>
  <c r="L2161" i="1" a="1"/>
  <c r="L2161" i="1"/>
  <c r="I2161" i="1" a="1"/>
  <c r="I2161" i="1" s="1"/>
  <c r="Q2160" i="1" a="1"/>
  <c r="Q2160" i="1"/>
  <c r="F2163" i="1" a="1"/>
  <c r="F2163" i="1" s="1"/>
  <c r="L2162" i="1" a="1"/>
  <c r="L2162" i="1" s="1"/>
  <c r="Q2164" i="1" a="1"/>
  <c r="Q2164" i="1"/>
  <c r="H2161" i="1" a="1"/>
  <c r="H2161" i="1"/>
  <c r="P2164" i="1" a="1"/>
  <c r="P2164" i="1" s="1"/>
  <c r="M2164" i="1" a="1"/>
  <c r="M2164" i="1"/>
  <c r="I2164" i="1" a="1"/>
  <c r="I2164" i="1" s="1"/>
  <c r="G2162" i="1" a="1"/>
  <c r="G2162" i="1"/>
  <c r="H2164" i="1" a="1"/>
  <c r="H2164" i="1" s="1"/>
  <c r="M2161" i="1" a="1"/>
  <c r="M2161" i="1"/>
  <c r="Q2162" i="1" a="1"/>
  <c r="Q2162" i="1" s="1"/>
  <c r="J2162" i="1" a="1"/>
  <c r="J2162" i="1" s="1"/>
  <c r="P2161" i="1" a="1"/>
  <c r="P2161" i="1" s="1"/>
  <c r="L2160" i="1" a="1"/>
  <c r="L2160" i="1" s="1"/>
  <c r="F2161" i="1" a="1"/>
  <c r="F2161" i="1" s="1"/>
  <c r="I2160" i="1" a="1"/>
  <c r="I2160" i="1" s="1"/>
  <c r="G2161" i="1" a="1"/>
  <c r="G2161" i="1" s="1"/>
  <c r="K2161" i="1" a="1"/>
  <c r="K2161" i="1" s="1"/>
  <c r="J2160" i="1" a="1"/>
  <c r="J2160" i="1"/>
  <c r="H2160" i="1" a="1"/>
  <c r="H2160" i="1"/>
  <c r="N2162" i="1" a="1"/>
  <c r="N2162" i="1" s="1"/>
  <c r="N2164" i="1" a="1"/>
  <c r="N2164" i="1" s="1"/>
  <c r="G2163" i="1" a="1"/>
  <c r="G2163" i="1" s="1"/>
  <c r="P2162" i="1" a="1"/>
  <c r="P2162" i="1"/>
  <c r="N2160" i="1" a="1"/>
  <c r="N2160" i="1" s="1"/>
  <c r="O2164" i="1" a="1"/>
  <c r="O2164" i="1" s="1"/>
  <c r="L2164" i="1" a="1"/>
  <c r="L2164" i="1" s="1"/>
  <c r="J2164" i="1" a="1"/>
  <c r="J2164" i="1" s="1"/>
  <c r="M2162" i="1" a="1"/>
  <c r="M2162" i="1" s="1"/>
  <c r="G2164" i="1" a="1"/>
  <c r="G2164" i="1" s="1"/>
  <c r="F2164" i="1" a="1"/>
  <c r="F2164" i="1" s="1"/>
  <c r="Q2163" i="1" a="1"/>
  <c r="Q2163" i="1"/>
  <c r="P2163" i="1" a="1"/>
  <c r="P2163" i="1"/>
  <c r="O2163" i="1" a="1"/>
  <c r="O2163" i="1" s="1"/>
  <c r="N2163" i="1" a="1"/>
  <c r="N2163" i="1"/>
  <c r="J2163" i="1" a="1"/>
  <c r="J2163" i="1"/>
  <c r="H2163" i="1" a="1"/>
  <c r="H2163" i="1"/>
  <c r="K2162" i="1" a="1"/>
  <c r="K2162" i="1" s="1"/>
  <c r="O2159" i="1" a="1"/>
  <c r="O2159" i="1" s="1"/>
  <c r="H2159" i="1" a="1"/>
  <c r="H2159" i="1" s="1"/>
  <c r="L2156" i="1" a="1"/>
  <c r="L2156" i="1" s="1"/>
  <c r="N2159" i="1" a="1"/>
  <c r="N2159" i="1" s="1"/>
  <c r="L2158" i="1" a="1"/>
  <c r="L2158" i="1" s="1"/>
  <c r="F2157" i="1" a="1"/>
  <c r="F2157" i="1"/>
  <c r="P2154" i="1" a="1"/>
  <c r="P2154" i="1"/>
  <c r="P2155" i="1" a="1"/>
  <c r="P2155" i="1" s="1"/>
  <c r="N2155" i="1" a="1"/>
  <c r="N2155" i="1" s="1"/>
  <c r="J2155" i="1" a="1"/>
  <c r="J2155" i="1"/>
  <c r="N2158" i="1" a="1"/>
  <c r="N2158" i="1"/>
  <c r="M2159" i="1" a="1"/>
  <c r="M2159" i="1"/>
  <c r="J2156" i="1" a="1"/>
  <c r="J2156" i="1" s="1"/>
  <c r="M2158" i="1" a="1"/>
  <c r="M2158" i="1"/>
  <c r="G2158" i="1" a="1"/>
  <c r="G2158" i="1"/>
  <c r="J2159" i="1" a="1"/>
  <c r="J2159" i="1"/>
  <c r="L2159" i="1" a="1"/>
  <c r="L2159" i="1" s="1"/>
  <c r="H2157" i="1" a="1"/>
  <c r="H2157" i="1"/>
  <c r="M2156" i="1" a="1"/>
  <c r="M2156" i="1" s="1"/>
  <c r="I2159" i="1" a="1"/>
  <c r="I2159" i="1" s="1"/>
  <c r="G2159" i="1" a="1"/>
  <c r="G2159" i="1" s="1"/>
  <c r="F2159" i="1" a="1"/>
  <c r="F2159" i="1" s="1"/>
  <c r="P2158" i="1" a="1"/>
  <c r="P2158" i="1"/>
  <c r="O2158" i="1" a="1"/>
  <c r="O2158" i="1"/>
  <c r="H2156" i="1" a="1"/>
  <c r="H2156" i="1" s="1"/>
  <c r="J2158" i="1" a="1"/>
  <c r="J2158" i="1" s="1"/>
  <c r="K2156" i="1" a="1"/>
  <c r="K2156" i="1"/>
  <c r="H2158" i="1" a="1"/>
  <c r="H2158" i="1" s="1"/>
  <c r="P2156" i="1" a="1"/>
  <c r="P2156" i="1" s="1"/>
  <c r="J2157" i="1" a="1"/>
  <c r="J2157" i="1"/>
  <c r="N2156" i="1" a="1"/>
  <c r="N2156" i="1"/>
  <c r="I2156" i="1" a="1"/>
  <c r="I2156" i="1" s="1"/>
  <c r="F2156" i="1" a="1"/>
  <c r="F2156" i="1" s="1"/>
  <c r="G2155" i="1" a="1"/>
  <c r="G2155" i="1" s="1"/>
  <c r="O2155" i="1" a="1"/>
  <c r="O2155" i="1" s="1"/>
  <c r="K2155" i="1" a="1"/>
  <c r="K2155" i="1" s="1"/>
  <c r="I2155" i="1" a="1"/>
  <c r="I2155" i="1" s="1"/>
  <c r="G2156" i="1" a="1"/>
  <c r="G2156" i="1" s="1"/>
  <c r="Q2157" i="1" a="1"/>
  <c r="Q2157" i="1"/>
  <c r="K2157" i="1" a="1"/>
  <c r="K2157" i="1"/>
  <c r="F2158" i="1" a="1"/>
  <c r="F2158" i="1" s="1"/>
  <c r="K2158" i="1" a="1"/>
  <c r="K2158" i="1" s="1"/>
  <c r="O2157" i="1" a="1"/>
  <c r="O2157" i="1"/>
  <c r="M2155" i="1" a="1"/>
  <c r="M2155" i="1"/>
  <c r="M2157" i="1" a="1"/>
  <c r="M2157" i="1" s="1"/>
  <c r="N2157" i="1" a="1"/>
  <c r="N2157" i="1" s="1"/>
  <c r="L2155" i="1" a="1"/>
  <c r="L2155" i="1" s="1"/>
  <c r="O2154" i="1" a="1"/>
  <c r="O2154" i="1" s="1"/>
  <c r="F2155" i="1" a="1"/>
  <c r="F2155" i="1"/>
  <c r="I2158" i="1" a="1"/>
  <c r="I2158" i="1" s="1"/>
  <c r="Q2159" i="1" a="1"/>
  <c r="Q2159" i="1" s="1"/>
  <c r="P2159" i="1" a="1"/>
  <c r="P2159" i="1"/>
  <c r="P2157" i="1" a="1"/>
  <c r="P2157" i="1"/>
  <c r="O2156" i="1" a="1"/>
  <c r="O2156" i="1" s="1"/>
  <c r="K2159" i="1" a="1"/>
  <c r="K2159" i="1" s="1"/>
  <c r="Q2158" i="1" a="1"/>
  <c r="Q2158" i="1"/>
  <c r="L2157" i="1" a="1"/>
  <c r="L2157" i="1"/>
  <c r="I2157" i="1" a="1"/>
  <c r="I2157" i="1"/>
  <c r="H2155" i="1" a="1"/>
  <c r="H2155" i="1"/>
  <c r="G2157" i="1" a="1"/>
  <c r="G2157" i="1"/>
  <c r="Q2155" i="1" a="1"/>
  <c r="Q2155" i="1" s="1"/>
  <c r="Q2154" i="1" a="1"/>
  <c r="Q2154" i="1" s="1"/>
  <c r="N2154" i="1" a="1"/>
  <c r="N2154" i="1"/>
  <c r="Q2156" i="1" a="1"/>
  <c r="Q2156" i="1" s="1"/>
  <c r="K2152" i="1" a="1"/>
  <c r="K2152" i="1" s="1"/>
  <c r="H2152" i="1" a="1"/>
  <c r="H2152" i="1" s="1"/>
  <c r="F2150" i="1" a="1"/>
  <c r="F2150" i="1" s="1"/>
  <c r="M2154" i="1" a="1"/>
  <c r="M2154" i="1"/>
  <c r="L2154" i="1" a="1"/>
  <c r="L2154" i="1"/>
  <c r="H2154" i="1" a="1"/>
  <c r="H2154" i="1" s="1"/>
  <c r="K2154" i="1" a="1"/>
  <c r="K2154" i="1" s="1"/>
  <c r="H2151" i="1" a="1"/>
  <c r="H2151" i="1" s="1"/>
  <c r="J2154" i="1" a="1"/>
  <c r="J2154" i="1" s="1"/>
  <c r="I2154" i="1" a="1"/>
  <c r="I2154" i="1" s="1"/>
  <c r="N2153" i="1" a="1"/>
  <c r="N2153" i="1" s="1"/>
  <c r="F2151" i="1" a="1"/>
  <c r="F2151" i="1" s="1"/>
  <c r="I2151" i="1" a="1"/>
  <c r="I2151" i="1"/>
  <c r="I2153" i="1" a="1"/>
  <c r="I2153" i="1"/>
  <c r="Q2151" i="1" a="1"/>
  <c r="Q2151" i="1" s="1"/>
  <c r="M2150" i="1" a="1"/>
  <c r="M2150" i="1" s="1"/>
  <c r="P2151" i="1" a="1"/>
  <c r="P2151" i="1"/>
  <c r="L2151" i="1" a="1"/>
  <c r="L2151" i="1"/>
  <c r="I2150" i="1" a="1"/>
  <c r="I2150" i="1" s="1"/>
  <c r="H2150" i="1" a="1"/>
  <c r="H2150" i="1" s="1"/>
  <c r="J2149" i="1" a="1"/>
  <c r="J2149" i="1"/>
  <c r="G2154" i="1" a="1"/>
  <c r="G2154" i="1" s="1"/>
  <c r="F2154" i="1" a="1"/>
  <c r="F2154" i="1" s="1"/>
  <c r="Q2153" i="1" a="1"/>
  <c r="Q2153" i="1"/>
  <c r="P2153" i="1" a="1"/>
  <c r="P2153" i="1" s="1"/>
  <c r="J2151" i="1" a="1"/>
  <c r="J2151" i="1" s="1"/>
  <c r="O2153" i="1" a="1"/>
  <c r="O2153" i="1" s="1"/>
  <c r="M2152" i="1" a="1"/>
  <c r="M2152" i="1" s="1"/>
  <c r="G2153" i="1" a="1"/>
  <c r="G2153" i="1" s="1"/>
  <c r="L2150" i="1" a="1"/>
  <c r="L2150" i="1" s="1"/>
  <c r="L2149" i="1" a="1"/>
  <c r="L2149" i="1" s="1"/>
  <c r="K2149" i="1" a="1"/>
  <c r="K2149" i="1" s="1"/>
  <c r="J2153" i="1" a="1"/>
  <c r="J2153" i="1"/>
  <c r="J2150" i="1" a="1"/>
  <c r="J2150" i="1"/>
  <c r="O2150" i="1" a="1"/>
  <c r="O2150" i="1"/>
  <c r="N2149" i="1" a="1"/>
  <c r="N2149" i="1" s="1"/>
  <c r="L2153" i="1" a="1"/>
  <c r="L2153" i="1" s="1"/>
  <c r="M2153" i="1" a="1"/>
  <c r="M2153" i="1" s="1"/>
  <c r="G2152" i="1" a="1"/>
  <c r="G2152" i="1" s="1"/>
  <c r="H2153" i="1" a="1"/>
  <c r="H2153" i="1"/>
  <c r="Q2152" i="1" a="1"/>
  <c r="Q2152" i="1"/>
  <c r="P2152" i="1" a="1"/>
  <c r="P2152" i="1"/>
  <c r="N2151" i="1" a="1"/>
  <c r="N2151" i="1" s="1"/>
  <c r="P2149" i="1" a="1"/>
  <c r="P2149" i="1"/>
  <c r="K2153" i="1" a="1"/>
  <c r="K2153" i="1" s="1"/>
  <c r="F2153" i="1" a="1"/>
  <c r="F2153" i="1"/>
  <c r="K2150" i="1" a="1"/>
  <c r="K2150" i="1"/>
  <c r="F2152" i="1" a="1"/>
  <c r="F2152" i="1" s="1"/>
  <c r="M2149" i="1" a="1"/>
  <c r="M2149" i="1"/>
  <c r="O2152" i="1" a="1"/>
  <c r="O2152" i="1"/>
  <c r="N2152" i="1" a="1"/>
  <c r="N2152" i="1"/>
  <c r="G2151" i="1" a="1"/>
  <c r="G2151" i="1"/>
  <c r="N2150" i="1" a="1"/>
  <c r="N2150" i="1" s="1"/>
  <c r="O2151" i="1" a="1"/>
  <c r="O2151" i="1" s="1"/>
  <c r="L2152" i="1" a="1"/>
  <c r="L2152" i="1" s="1"/>
  <c r="J2152" i="1" a="1"/>
  <c r="J2152" i="1" s="1"/>
  <c r="I2152" i="1" a="1"/>
  <c r="I2152" i="1" s="1"/>
  <c r="M2151" i="1" a="1"/>
  <c r="M2151" i="1" s="1"/>
  <c r="K2151" i="1" a="1"/>
  <c r="K2151" i="1" s="1"/>
  <c r="Q2150" i="1" a="1"/>
  <c r="Q2150" i="1" s="1"/>
  <c r="G2150" i="1" a="1"/>
  <c r="G2150" i="1" s="1"/>
  <c r="Q2149" i="1" a="1"/>
  <c r="Q2149" i="1"/>
  <c r="O2149" i="1" a="1"/>
  <c r="O2149" i="1"/>
  <c r="P2150" i="1" a="1"/>
  <c r="P2150" i="1" s="1"/>
  <c r="O2148" i="1" a="1"/>
  <c r="O2148" i="1" s="1"/>
  <c r="N2148" i="1" a="1"/>
  <c r="N2148" i="1" s="1"/>
  <c r="L2146" i="1" a="1"/>
  <c r="L2146" i="1" s="1"/>
  <c r="L2148" i="1" a="1"/>
  <c r="L2148" i="1" s="1"/>
  <c r="I2147" i="1" a="1"/>
  <c r="I2147" i="1" s="1"/>
  <c r="N2146" i="1" a="1"/>
  <c r="N2146" i="1" s="1"/>
  <c r="I2144" i="1" a="1"/>
  <c r="I2144" i="1"/>
  <c r="K2145" i="1" a="1"/>
  <c r="K2145" i="1"/>
  <c r="Q2144" i="1" a="1"/>
  <c r="Q2144" i="1"/>
  <c r="H2148" i="1" a="1"/>
  <c r="H2148" i="1" s="1"/>
  <c r="F2148" i="1" a="1"/>
  <c r="F2148" i="1"/>
  <c r="O2147" i="1" a="1"/>
  <c r="O2147" i="1"/>
  <c r="H2145" i="1" a="1"/>
  <c r="H2145" i="1" s="1"/>
  <c r="H2147" i="1" a="1"/>
  <c r="H2147" i="1"/>
  <c r="P2145" i="1" a="1"/>
  <c r="P2145" i="1"/>
  <c r="G2145" i="1" a="1"/>
  <c r="G2145" i="1" s="1"/>
  <c r="N2144" i="1" a="1"/>
  <c r="N2144" i="1" s="1"/>
  <c r="M2146" i="1" a="1"/>
  <c r="M2146" i="1" s="1"/>
  <c r="P2144" i="1" a="1"/>
  <c r="P2144" i="1"/>
  <c r="N2145" i="1" a="1"/>
  <c r="N2145" i="1"/>
  <c r="J2144" i="1" a="1"/>
  <c r="J2144" i="1"/>
  <c r="P2148" i="1" a="1"/>
  <c r="P2148" i="1" s="1"/>
  <c r="Q2147" i="1" a="1"/>
  <c r="Q2147" i="1" s="1"/>
  <c r="P2147" i="1" a="1"/>
  <c r="P2147" i="1" s="1"/>
  <c r="K2146" i="1" a="1"/>
  <c r="K2146" i="1" s="1"/>
  <c r="K2144" i="1" a="1"/>
  <c r="K2144" i="1" s="1"/>
  <c r="J2148" i="1" a="1"/>
  <c r="J2148" i="1"/>
  <c r="G2147" i="1" a="1"/>
  <c r="G2147" i="1"/>
  <c r="L2144" i="1" a="1"/>
  <c r="L2144" i="1" s="1"/>
  <c r="N2147" i="1" a="1"/>
  <c r="N2147" i="1" s="1"/>
  <c r="J2147" i="1" a="1"/>
  <c r="J2147" i="1" s="1"/>
  <c r="G2149" i="1" a="1"/>
  <c r="G2149" i="1" s="1"/>
  <c r="F2149" i="1" a="1"/>
  <c r="F2149" i="1"/>
  <c r="F2147" i="1" a="1"/>
  <c r="F2147" i="1" s="1"/>
  <c r="M2148" i="1" a="1"/>
  <c r="M2148" i="1" s="1"/>
  <c r="M2144" i="1" a="1"/>
  <c r="M2144" i="1" s="1"/>
  <c r="L2147" i="1" a="1"/>
  <c r="L2147" i="1"/>
  <c r="K2148" i="1" a="1"/>
  <c r="K2148" i="1"/>
  <c r="I2148" i="1" a="1"/>
  <c r="I2148" i="1" s="1"/>
  <c r="G2148" i="1" a="1"/>
  <c r="G2148" i="1"/>
  <c r="L2145" i="1" a="1"/>
  <c r="L2145" i="1"/>
  <c r="M2147" i="1" a="1"/>
  <c r="M2147" i="1" s="1"/>
  <c r="H2146" i="1" a="1"/>
  <c r="H2146" i="1"/>
  <c r="Q2146" i="1" a="1"/>
  <c r="Q2146" i="1"/>
  <c r="I2145" i="1" a="1"/>
  <c r="I2145" i="1" s="1"/>
  <c r="O2144" i="1" a="1"/>
  <c r="O2144" i="1" s="1"/>
  <c r="I2146" i="1" a="1"/>
  <c r="I2146" i="1" s="1"/>
  <c r="J2145" i="1" a="1"/>
  <c r="J2145" i="1" s="1"/>
  <c r="F2146" i="1" a="1"/>
  <c r="F2146" i="1"/>
  <c r="F2145" i="1" a="1"/>
  <c r="F2145" i="1" s="1"/>
  <c r="P2146" i="1" a="1"/>
  <c r="P2146" i="1" s="1"/>
  <c r="G2146" i="1" a="1"/>
  <c r="G2146" i="1" s="1"/>
  <c r="M2145" i="1" a="1"/>
  <c r="M2145" i="1" s="1"/>
  <c r="O2146" i="1" a="1"/>
  <c r="O2146" i="1" s="1"/>
  <c r="I2149" i="1" a="1"/>
  <c r="I2149" i="1" s="1"/>
  <c r="H2149" i="1" a="1"/>
  <c r="H2149" i="1"/>
  <c r="K2147" i="1" a="1"/>
  <c r="K2147" i="1"/>
  <c r="J2146" i="1" a="1"/>
  <c r="J2146" i="1" s="1"/>
  <c r="O2145" i="1" a="1"/>
  <c r="O2145" i="1" s="1"/>
  <c r="Q2145" i="1" a="1"/>
  <c r="Q2145" i="1"/>
  <c r="Q2148" i="1" a="1"/>
  <c r="Q2148" i="1" s="1"/>
  <c r="F2140" i="1" a="1"/>
  <c r="F2140" i="1" s="1"/>
  <c r="M2143" i="1" a="1"/>
  <c r="M2143" i="1" s="1"/>
  <c r="J2143" i="1" a="1"/>
  <c r="J2143" i="1"/>
  <c r="F2143" i="1" a="1"/>
  <c r="F2143" i="1"/>
  <c r="H2139" i="1" a="1"/>
  <c r="H2139" i="1" s="1"/>
  <c r="Q2142" i="1" a="1"/>
  <c r="Q2142" i="1"/>
  <c r="P2142" i="1" a="1"/>
  <c r="P2142" i="1" s="1"/>
  <c r="M2142" i="1" a="1"/>
  <c r="M2142" i="1"/>
  <c r="J2142" i="1" a="1"/>
  <c r="J2142" i="1"/>
  <c r="Q2140" i="1" a="1"/>
  <c r="Q2140" i="1" s="1"/>
  <c r="G2142" i="1" a="1"/>
  <c r="G2142" i="1"/>
  <c r="L2139" i="1" a="1"/>
  <c r="L2139" i="1" s="1"/>
  <c r="G2140" i="1" a="1"/>
  <c r="G2140" i="1" s="1"/>
  <c r="N2139" i="1" a="1"/>
  <c r="N2139" i="1" s="1"/>
  <c r="N2141" i="1" a="1"/>
  <c r="N2141" i="1" s="1"/>
  <c r="K2139" i="1" a="1"/>
  <c r="K2139" i="1" s="1"/>
  <c r="G2141" i="1" a="1"/>
  <c r="G2141" i="1"/>
  <c r="H2143" i="1" a="1"/>
  <c r="H2143" i="1" s="1"/>
  <c r="P2140" i="1" a="1"/>
  <c r="P2140" i="1" s="1"/>
  <c r="I2140" i="1" a="1"/>
  <c r="I2140" i="1" s="1"/>
  <c r="J2139" i="1" a="1"/>
  <c r="J2139" i="1" s="1"/>
  <c r="K2142" i="1" a="1"/>
  <c r="K2142" i="1" s="1"/>
  <c r="H2141" i="1" a="1"/>
  <c r="H2141" i="1" s="1"/>
  <c r="K2140" i="1" a="1"/>
  <c r="K2140" i="1"/>
  <c r="J2140" i="1" a="1"/>
  <c r="J2140" i="1"/>
  <c r="L2142" i="1" a="1"/>
  <c r="L2142" i="1" s="1"/>
  <c r="O2139" i="1" a="1"/>
  <c r="O2139" i="1"/>
  <c r="I2139" i="1" a="1"/>
  <c r="I2139" i="1" s="1"/>
  <c r="Q2143" i="1" a="1"/>
  <c r="Q2143" i="1"/>
  <c r="P2141" i="1" a="1"/>
  <c r="P2141" i="1"/>
  <c r="I2141" i="1" a="1"/>
  <c r="I2141" i="1"/>
  <c r="F2139" i="1" a="1"/>
  <c r="F2139" i="1" s="1"/>
  <c r="I2143" i="1" a="1"/>
  <c r="I2143" i="1" s="1"/>
  <c r="O2142" i="1" a="1"/>
  <c r="O2142" i="1"/>
  <c r="O2141" i="1" a="1"/>
  <c r="O2141" i="1" s="1"/>
  <c r="H2144" i="1" a="1"/>
  <c r="H2144" i="1" s="1"/>
  <c r="G2144" i="1" a="1"/>
  <c r="G2144" i="1"/>
  <c r="F2144" i="1" a="1"/>
  <c r="F2144" i="1"/>
  <c r="K2141" i="1" a="1"/>
  <c r="K2141" i="1" s="1"/>
  <c r="L2143" i="1" a="1"/>
  <c r="L2143" i="1" s="1"/>
  <c r="N2140" i="1" a="1"/>
  <c r="N2140" i="1" s="1"/>
  <c r="L2141" i="1" a="1"/>
  <c r="L2141" i="1" s="1"/>
  <c r="Q2138" i="1" a="1"/>
  <c r="Q2138" i="1" s="1"/>
  <c r="F2141" i="1" a="1"/>
  <c r="F2141" i="1" s="1"/>
  <c r="Q2139" i="1" a="1"/>
  <c r="Q2139" i="1" s="1"/>
  <c r="P2139" i="1" a="1"/>
  <c r="P2139" i="1" s="1"/>
  <c r="F2142" i="1" a="1"/>
  <c r="F2142" i="1" s="1"/>
  <c r="M2140" i="1" a="1"/>
  <c r="M2140" i="1"/>
  <c r="M2141" i="1" a="1"/>
  <c r="M2141" i="1" s="1"/>
  <c r="N2142" i="1" a="1"/>
  <c r="N2142" i="1" s="1"/>
  <c r="P2143" i="1" a="1"/>
  <c r="P2143" i="1" s="1"/>
  <c r="O2143" i="1" a="1"/>
  <c r="O2143" i="1" s="1"/>
  <c r="N2143" i="1" a="1"/>
  <c r="N2143" i="1"/>
  <c r="K2143" i="1" a="1"/>
  <c r="K2143" i="1" s="1"/>
  <c r="G2143" i="1" a="1"/>
  <c r="G2143" i="1" s="1"/>
  <c r="I2142" i="1" a="1"/>
  <c r="I2142" i="1" s="1"/>
  <c r="G2139" i="1" a="1"/>
  <c r="G2139" i="1"/>
  <c r="Q2141" i="1" a="1"/>
  <c r="Q2141" i="1"/>
  <c r="O2140" i="1" a="1"/>
  <c r="O2140" i="1" s="1"/>
  <c r="J2141" i="1" a="1"/>
  <c r="J2141" i="1"/>
  <c r="H2142" i="1" a="1"/>
  <c r="H2142" i="1"/>
  <c r="L2140" i="1" a="1"/>
  <c r="L2140" i="1"/>
  <c r="M2139" i="1" a="1"/>
  <c r="M2139" i="1" s="1"/>
  <c r="H2140" i="1" a="1"/>
  <c r="H2140" i="1" s="1"/>
  <c r="H2138" i="1" a="1"/>
  <c r="H2138" i="1" s="1"/>
  <c r="L2134" i="1" a="1"/>
  <c r="L2134" i="1"/>
  <c r="G2136" i="1" a="1"/>
  <c r="G2136" i="1"/>
  <c r="J2138" i="1" a="1"/>
  <c r="J2138" i="1" s="1"/>
  <c r="I2138" i="1" a="1"/>
  <c r="I2138" i="1"/>
  <c r="P2134" i="1" a="1"/>
  <c r="P2134" i="1" s="1"/>
  <c r="F2138" i="1" a="1"/>
  <c r="F2138" i="1" s="1"/>
  <c r="F2135" i="1" a="1"/>
  <c r="F2135" i="1"/>
  <c r="M2133" i="1" a="1"/>
  <c r="M2133" i="1"/>
  <c r="M2134" i="1" a="1"/>
  <c r="M2134" i="1" s="1"/>
  <c r="J2137" i="1" a="1"/>
  <c r="J2137" i="1"/>
  <c r="N2133" i="1" a="1"/>
  <c r="N2133" i="1"/>
  <c r="I2137" i="1" a="1"/>
  <c r="I2137" i="1"/>
  <c r="L2136" i="1" a="1"/>
  <c r="L2136" i="1"/>
  <c r="J2134" i="1" a="1"/>
  <c r="J2134" i="1" s="1"/>
  <c r="F2137" i="1" a="1"/>
  <c r="F2137" i="1" s="1"/>
  <c r="Q2134" i="1" a="1"/>
  <c r="Q2134" i="1" s="1"/>
  <c r="G2134" i="1" a="1"/>
  <c r="G2134" i="1" s="1"/>
  <c r="P2137" i="1" a="1"/>
  <c r="P2137" i="1" s="1"/>
  <c r="O2137" i="1" a="1"/>
  <c r="O2137" i="1" s="1"/>
  <c r="L2137" i="1" a="1"/>
  <c r="L2137" i="1" s="1"/>
  <c r="M2135" i="1" a="1"/>
  <c r="M2135" i="1" s="1"/>
  <c r="K2137" i="1" a="1"/>
  <c r="K2137" i="1" s="1"/>
  <c r="H2137" i="1" a="1"/>
  <c r="H2137" i="1" s="1"/>
  <c r="J2136" i="1" a="1"/>
  <c r="J2136" i="1"/>
  <c r="N2136" i="1" a="1"/>
  <c r="N2136" i="1" s="1"/>
  <c r="J2135" i="1" a="1"/>
  <c r="J2135" i="1"/>
  <c r="G2137" i="1" a="1"/>
  <c r="G2137" i="1"/>
  <c r="I2136" i="1" a="1"/>
  <c r="I2136" i="1" s="1"/>
  <c r="F2136" i="1" a="1"/>
  <c r="F2136" i="1" s="1"/>
  <c r="N2135" i="1" a="1"/>
  <c r="N2135" i="1"/>
  <c r="O2133" i="1" a="1"/>
  <c r="O2133" i="1" s="1"/>
  <c r="F2134" i="1" a="1"/>
  <c r="F2134" i="1"/>
  <c r="K2134" i="1" a="1"/>
  <c r="K2134" i="1"/>
  <c r="Q2137" i="1" a="1"/>
  <c r="Q2137" i="1" s="1"/>
  <c r="P2136" i="1" a="1"/>
  <c r="P2136" i="1"/>
  <c r="O2135" i="1" a="1"/>
  <c r="O2135" i="1" s="1"/>
  <c r="Q2133" i="1" a="1"/>
  <c r="Q2133" i="1" s="1"/>
  <c r="P2138" i="1" a="1"/>
  <c r="P2138" i="1" s="1"/>
  <c r="O2138" i="1" a="1"/>
  <c r="O2138" i="1" s="1"/>
  <c r="N2138" i="1" a="1"/>
  <c r="N2138" i="1" s="1"/>
  <c r="M2138" i="1" a="1"/>
  <c r="M2138" i="1" s="1"/>
  <c r="L2138" i="1" a="1"/>
  <c r="L2138" i="1"/>
  <c r="P2133" i="1" a="1"/>
  <c r="P2133" i="1" s="1"/>
  <c r="G2138" i="1" a="1"/>
  <c r="G2138" i="1" s="1"/>
  <c r="O2136" i="1" a="1"/>
  <c r="O2136" i="1" s="1"/>
  <c r="O2134" i="1" a="1"/>
  <c r="O2134" i="1"/>
  <c r="K2136" i="1" a="1"/>
  <c r="K2136" i="1" s="1"/>
  <c r="L2135" i="1" a="1"/>
  <c r="L2135" i="1" s="1"/>
  <c r="H2134" i="1" a="1"/>
  <c r="H2134" i="1" s="1"/>
  <c r="N2137" i="1" a="1"/>
  <c r="N2137" i="1"/>
  <c r="M2137" i="1" a="1"/>
  <c r="M2137" i="1"/>
  <c r="H2135" i="1" a="1"/>
  <c r="H2135" i="1" s="1"/>
  <c r="G2135" i="1" a="1"/>
  <c r="G2135" i="1" s="1"/>
  <c r="I2135" i="1" a="1"/>
  <c r="I2135" i="1" s="1"/>
  <c r="M2136" i="1" a="1"/>
  <c r="M2136" i="1"/>
  <c r="K2135" i="1" a="1"/>
  <c r="K2135" i="1" s="1"/>
  <c r="K2138" i="1" a="1"/>
  <c r="K2138" i="1"/>
  <c r="H2136" i="1" a="1"/>
  <c r="H2136" i="1" s="1"/>
  <c r="Q2136" i="1" a="1"/>
  <c r="Q2136" i="1" s="1"/>
  <c r="Q2135" i="1" a="1"/>
  <c r="Q2135" i="1" s="1"/>
  <c r="P2135" i="1" a="1"/>
  <c r="P2135" i="1"/>
  <c r="N2134" i="1" a="1"/>
  <c r="N2134" i="1"/>
  <c r="I2134" i="1" a="1"/>
  <c r="I2134" i="1"/>
  <c r="M2129" i="1" a="1"/>
  <c r="M2129" i="1" s="1"/>
  <c r="J2131" i="1" a="1"/>
  <c r="J2131" i="1"/>
  <c r="I2132" i="1" a="1"/>
  <c r="I2132" i="1"/>
  <c r="K2132" i="1" a="1"/>
  <c r="K2132" i="1"/>
  <c r="H2129" i="1" a="1"/>
  <c r="H2129" i="1" s="1"/>
  <c r="N2130" i="1" a="1"/>
  <c r="N2130" i="1" s="1"/>
  <c r="K2131" i="1" a="1"/>
  <c r="K2131" i="1" s="1"/>
  <c r="H2131" i="1" a="1"/>
  <c r="H2131" i="1" s="1"/>
  <c r="Q2128" i="1" a="1"/>
  <c r="Q2128" i="1" s="1"/>
  <c r="J2130" i="1" a="1"/>
  <c r="J2130" i="1" s="1"/>
  <c r="I2130" i="1" a="1"/>
  <c r="I2130" i="1"/>
  <c r="G2130" i="1" a="1"/>
  <c r="G2130" i="1"/>
  <c r="J2128" i="1" a="1"/>
  <c r="J2128" i="1" s="1"/>
  <c r="J2132" i="1" a="1"/>
  <c r="J2132" i="1"/>
  <c r="J2129" i="1" a="1"/>
  <c r="J2129" i="1"/>
  <c r="G2132" i="1" a="1"/>
  <c r="G2132" i="1"/>
  <c r="G2129" i="1" a="1"/>
  <c r="G2129" i="1" s="1"/>
  <c r="I2129" i="1" a="1"/>
  <c r="I2129" i="1"/>
  <c r="I2131" i="1" a="1"/>
  <c r="I2131" i="1" s="1"/>
  <c r="P2129" i="1" a="1"/>
  <c r="P2129" i="1" s="1"/>
  <c r="L2132" i="1" a="1"/>
  <c r="L2132" i="1" s="1"/>
  <c r="O2130" i="1" a="1"/>
  <c r="O2130" i="1" s="1"/>
  <c r="Q2131" i="1" a="1"/>
  <c r="Q2131" i="1" s="1"/>
  <c r="L2130" i="1" a="1"/>
  <c r="L2130" i="1" s="1"/>
  <c r="Q2130" i="1" a="1"/>
  <c r="Q2130" i="1" s="1"/>
  <c r="I2128" i="1" a="1"/>
  <c r="I2128" i="1" s="1"/>
  <c r="J2133" i="1" a="1"/>
  <c r="J2133" i="1"/>
  <c r="F2132" i="1" a="1"/>
  <c r="F2132" i="1"/>
  <c r="N2129" i="1" a="1"/>
  <c r="N2129" i="1" s="1"/>
  <c r="L2128" i="1" a="1"/>
  <c r="L2128" i="1" s="1"/>
  <c r="L2131" i="1" a="1"/>
  <c r="L2131" i="1" s="1"/>
  <c r="O2128" i="1" a="1"/>
  <c r="O2128" i="1"/>
  <c r="P2130" i="1" a="1"/>
  <c r="P2130" i="1"/>
  <c r="K2128" i="1" a="1"/>
  <c r="K2128" i="1"/>
  <c r="P2131" i="1" a="1"/>
  <c r="P2131" i="1" s="1"/>
  <c r="O2131" i="1" a="1"/>
  <c r="O2131" i="1" s="1"/>
  <c r="L2129" i="1" a="1"/>
  <c r="L2129" i="1" s="1"/>
  <c r="G2131" i="1" a="1"/>
  <c r="G2131" i="1" s="1"/>
  <c r="F2131" i="1" a="1"/>
  <c r="F2131" i="1" s="1"/>
  <c r="F2130" i="1" a="1"/>
  <c r="F2130" i="1"/>
  <c r="Q2129" i="1" a="1"/>
  <c r="Q2129" i="1"/>
  <c r="L2133" i="1" a="1"/>
  <c r="L2133" i="1" s="1"/>
  <c r="K2133" i="1" a="1"/>
  <c r="K2133" i="1" s="1"/>
  <c r="K2129" i="1" a="1"/>
  <c r="K2129" i="1"/>
  <c r="M2132" i="1" a="1"/>
  <c r="M2132" i="1"/>
  <c r="N2131" i="1" a="1"/>
  <c r="N2131" i="1"/>
  <c r="G2133" i="1" a="1"/>
  <c r="G2133" i="1"/>
  <c r="I2133" i="1" a="1"/>
  <c r="I2133" i="1" s="1"/>
  <c r="P2132" i="1" a="1"/>
  <c r="P2132" i="1" s="1"/>
  <c r="F2129" i="1" a="1"/>
  <c r="F2129" i="1" s="1"/>
  <c r="O2129" i="1" a="1"/>
  <c r="O2129" i="1" s="1"/>
  <c r="P2128" i="1" a="1"/>
  <c r="P2128" i="1" s="1"/>
  <c r="H2133" i="1" a="1"/>
  <c r="H2133" i="1" s="1"/>
  <c r="F2133" i="1" a="1"/>
  <c r="F2133" i="1" s="1"/>
  <c r="Q2132" i="1" a="1"/>
  <c r="Q2132" i="1" s="1"/>
  <c r="O2132" i="1" a="1"/>
  <c r="O2132" i="1"/>
  <c r="H2132" i="1" a="1"/>
  <c r="H2132" i="1"/>
  <c r="K2130" i="1" a="1"/>
  <c r="K2130" i="1" s="1"/>
  <c r="M2128" i="1" a="1"/>
  <c r="M2128" i="1"/>
  <c r="M2131" i="1" a="1"/>
  <c r="M2131" i="1"/>
  <c r="M2130" i="1" a="1"/>
  <c r="M2130" i="1" s="1"/>
  <c r="N2128" i="1" a="1"/>
  <c r="N2128" i="1"/>
  <c r="H2130" i="1" a="1"/>
  <c r="H2130" i="1" s="1"/>
  <c r="N2132" i="1" a="1"/>
  <c r="N2132" i="1" s="1"/>
  <c r="Q2126" i="1" a="1"/>
  <c r="Q2126" i="1" s="1"/>
  <c r="P2126" i="1" a="1"/>
  <c r="P2126" i="1" s="1"/>
  <c r="O2126" i="1" a="1"/>
  <c r="O2126" i="1" s="1"/>
  <c r="P2125" i="1" a="1"/>
  <c r="P2125" i="1" s="1"/>
  <c r="F2126" i="1" a="1"/>
  <c r="F2126" i="1"/>
  <c r="K2124" i="1" a="1"/>
  <c r="K2124" i="1"/>
  <c r="P2123" i="1" a="1"/>
  <c r="P2123" i="1" s="1"/>
  <c r="Q2125" i="1" a="1"/>
  <c r="Q2125" i="1" s="1"/>
  <c r="J2124" i="1" a="1"/>
  <c r="J2124" i="1"/>
  <c r="N2126" i="1" a="1"/>
  <c r="N2126" i="1" s="1"/>
  <c r="Q2123" i="1" a="1"/>
  <c r="Q2123" i="1" s="1"/>
  <c r="L2126" i="1" a="1"/>
  <c r="L2126" i="1"/>
  <c r="H2125" i="1" a="1"/>
  <c r="H2125" i="1"/>
  <c r="F2125" i="1" a="1"/>
  <c r="F2125" i="1" s="1"/>
  <c r="I2124" i="1" a="1"/>
  <c r="I2124" i="1" s="1"/>
  <c r="K2123" i="1" a="1"/>
  <c r="K2123" i="1" s="1"/>
  <c r="F2124" i="1" a="1"/>
  <c r="F2124" i="1" s="1"/>
  <c r="M2123" i="1" a="1"/>
  <c r="M2123" i="1" s="1"/>
  <c r="H2123" i="1" a="1"/>
  <c r="H2123" i="1" s="1"/>
  <c r="F2123" i="1" a="1"/>
  <c r="F2123" i="1" s="1"/>
  <c r="N2123" i="1" a="1"/>
  <c r="N2123" i="1"/>
  <c r="H2124" i="1" a="1"/>
  <c r="H2124" i="1"/>
  <c r="G2124" i="1" a="1"/>
  <c r="G2124" i="1"/>
  <c r="G2123" i="1" a="1"/>
  <c r="G2123" i="1"/>
  <c r="L2123" i="1" a="1"/>
  <c r="L2123" i="1"/>
  <c r="J2123" i="1" a="1"/>
  <c r="J2123" i="1"/>
  <c r="I2125" i="1" a="1"/>
  <c r="I2125" i="1"/>
  <c r="Q2124" i="1" a="1"/>
  <c r="Q2124" i="1" s="1"/>
  <c r="O2124" i="1" a="1"/>
  <c r="O2124" i="1"/>
  <c r="Q2122" i="1" a="1"/>
  <c r="Q2122" i="1" s="1"/>
  <c r="J2126" i="1" a="1"/>
  <c r="J2126" i="1"/>
  <c r="N2124" i="1" a="1"/>
  <c r="N2124" i="1" s="1"/>
  <c r="I2123" i="1" a="1"/>
  <c r="I2123" i="1" s="1"/>
  <c r="M2124" i="1" a="1"/>
  <c r="M2124" i="1"/>
  <c r="O2123" i="1" a="1"/>
  <c r="O2123" i="1"/>
  <c r="M2126" i="1" a="1"/>
  <c r="M2126" i="1" s="1"/>
  <c r="H2127" i="1" a="1"/>
  <c r="H2127" i="1" s="1"/>
  <c r="L2127" i="1" a="1"/>
  <c r="L2127" i="1" s="1"/>
  <c r="H2128" i="1" a="1"/>
  <c r="H2128" i="1" s="1"/>
  <c r="G2128" i="1" a="1"/>
  <c r="G2128" i="1"/>
  <c r="F2128" i="1" a="1"/>
  <c r="F2128" i="1"/>
  <c r="J2125" i="1" a="1"/>
  <c r="J2125" i="1" s="1"/>
  <c r="Q2127" i="1" a="1"/>
  <c r="Q2127" i="1" s="1"/>
  <c r="P2127" i="1" a="1"/>
  <c r="P2127" i="1" s="1"/>
  <c r="M2127" i="1" a="1"/>
  <c r="M2127" i="1"/>
  <c r="M2125" i="1" a="1"/>
  <c r="M2125" i="1" s="1"/>
  <c r="P2124" i="1" a="1"/>
  <c r="P2124" i="1"/>
  <c r="N2125" i="1" a="1"/>
  <c r="N2125" i="1" s="1"/>
  <c r="H2126" i="1" a="1"/>
  <c r="H2126" i="1" s="1"/>
  <c r="G2125" i="1" a="1"/>
  <c r="G2125" i="1"/>
  <c r="O2125" i="1" a="1"/>
  <c r="O2125" i="1"/>
  <c r="O2127" i="1" a="1"/>
  <c r="O2127" i="1" s="1"/>
  <c r="K2125" i="1" a="1"/>
  <c r="K2125" i="1"/>
  <c r="N2127" i="1" a="1"/>
  <c r="N2127" i="1"/>
  <c r="G2126" i="1" a="1"/>
  <c r="G2126" i="1"/>
  <c r="K2127" i="1" a="1"/>
  <c r="K2127" i="1" s="1"/>
  <c r="F2127" i="1" a="1"/>
  <c r="F2127" i="1"/>
  <c r="G2127" i="1" a="1"/>
  <c r="G2127" i="1" s="1"/>
  <c r="L2124" i="1" a="1"/>
  <c r="L2124" i="1"/>
  <c r="J2127" i="1" a="1"/>
  <c r="J2127" i="1"/>
  <c r="K2126" i="1" a="1"/>
  <c r="K2126" i="1" s="1"/>
  <c r="L2125" i="1" a="1"/>
  <c r="L2125" i="1" s="1"/>
  <c r="I2126" i="1" a="1"/>
  <c r="I2126" i="1"/>
  <c r="I2127" i="1" a="1"/>
  <c r="I2127" i="1"/>
  <c r="M2119" i="1" a="1"/>
  <c r="M2119" i="1" s="1"/>
  <c r="J2119" i="1" a="1"/>
  <c r="J2119" i="1" s="1"/>
  <c r="H2119" i="1" a="1"/>
  <c r="H2119" i="1" s="1"/>
  <c r="N2118" i="1" a="1"/>
  <c r="N2118" i="1" s="1"/>
  <c r="K2118" i="1" a="1"/>
  <c r="K2118" i="1" s="1"/>
  <c r="O2118" i="1" a="1"/>
  <c r="O2118" i="1" s="1"/>
  <c r="K2120" i="1" a="1"/>
  <c r="K2120" i="1"/>
  <c r="M2118" i="1" a="1"/>
  <c r="M2118" i="1" s="1"/>
  <c r="I2121" i="1" a="1"/>
  <c r="I2121" i="1" s="1"/>
  <c r="J2118" i="1" a="1"/>
  <c r="J2118" i="1" s="1"/>
  <c r="H2118" i="1" a="1"/>
  <c r="H2118" i="1" s="1"/>
  <c r="O2122" i="1" a="1"/>
  <c r="O2122" i="1"/>
  <c r="Q2120" i="1" a="1"/>
  <c r="Q2120" i="1" s="1"/>
  <c r="N2122" i="1" a="1"/>
  <c r="N2122" i="1" s="1"/>
  <c r="K2122" i="1" a="1"/>
  <c r="K2122" i="1"/>
  <c r="N2117" i="1" a="1"/>
  <c r="N2117" i="1"/>
  <c r="N2119" i="1" a="1"/>
  <c r="N2119" i="1"/>
  <c r="K2121" i="1" a="1"/>
  <c r="K2121" i="1"/>
  <c r="J2120" i="1" a="1"/>
  <c r="J2120" i="1" s="1"/>
  <c r="O2117" i="1" a="1"/>
  <c r="O2117" i="1"/>
  <c r="L2120" i="1" a="1"/>
  <c r="L2120" i="1"/>
  <c r="G2119" i="1" a="1"/>
  <c r="G2119" i="1" s="1"/>
  <c r="Q2118" i="1" a="1"/>
  <c r="Q2118" i="1"/>
  <c r="I2118" i="1" a="1"/>
  <c r="I2118" i="1"/>
  <c r="M2117" i="1" a="1"/>
  <c r="M2117" i="1"/>
  <c r="M2122" i="1" a="1"/>
  <c r="M2122" i="1"/>
  <c r="P2120" i="1" a="1"/>
  <c r="P2120" i="1" s="1"/>
  <c r="F2121" i="1" a="1"/>
  <c r="F2121" i="1"/>
  <c r="G2122" i="1" a="1"/>
  <c r="G2122" i="1"/>
  <c r="J2121" i="1" a="1"/>
  <c r="J2121" i="1" s="1"/>
  <c r="M2120" i="1" a="1"/>
  <c r="M2120" i="1" s="1"/>
  <c r="P2121" i="1" a="1"/>
  <c r="P2121" i="1"/>
  <c r="P2117" i="1" a="1"/>
  <c r="P2117" i="1" s="1"/>
  <c r="P2122" i="1" a="1"/>
  <c r="P2122" i="1" s="1"/>
  <c r="F2119" i="1" a="1"/>
  <c r="F2119" i="1" s="1"/>
  <c r="L2122" i="1" a="1"/>
  <c r="L2122" i="1" s="1"/>
  <c r="P2118" i="1" a="1"/>
  <c r="P2118" i="1" s="1"/>
  <c r="J2122" i="1" a="1"/>
  <c r="J2122" i="1"/>
  <c r="I2122" i="1" a="1"/>
  <c r="I2122" i="1" s="1"/>
  <c r="O2121" i="1" a="1"/>
  <c r="O2121" i="1"/>
  <c r="L2121" i="1" a="1"/>
  <c r="L2121" i="1" s="1"/>
  <c r="H2120" i="1" a="1"/>
  <c r="H2120" i="1" s="1"/>
  <c r="P2119" i="1" a="1"/>
  <c r="P2119" i="1" s="1"/>
  <c r="L2119" i="1" a="1"/>
  <c r="L2119" i="1"/>
  <c r="L2118" i="1" a="1"/>
  <c r="L2118" i="1"/>
  <c r="F2118" i="1" a="1"/>
  <c r="F2118" i="1"/>
  <c r="I2119" i="1" a="1"/>
  <c r="I2119" i="1" s="1"/>
  <c r="Q2117" i="1" a="1"/>
  <c r="Q2117" i="1"/>
  <c r="H2122" i="1" a="1"/>
  <c r="H2122" i="1"/>
  <c r="F2122" i="1" a="1"/>
  <c r="F2122" i="1" s="1"/>
  <c r="Q2121" i="1" a="1"/>
  <c r="Q2121" i="1" s="1"/>
  <c r="N2121" i="1" a="1"/>
  <c r="N2121" i="1" s="1"/>
  <c r="M2121" i="1" a="1"/>
  <c r="M2121" i="1" s="1"/>
  <c r="O2119" i="1" a="1"/>
  <c r="O2119" i="1"/>
  <c r="K2119" i="1" a="1"/>
  <c r="K2119" i="1"/>
  <c r="H2121" i="1" a="1"/>
  <c r="H2121" i="1" s="1"/>
  <c r="Q2119" i="1" a="1"/>
  <c r="Q2119" i="1"/>
  <c r="G2120" i="1" a="1"/>
  <c r="G2120" i="1"/>
  <c r="G2121" i="1" a="1"/>
  <c r="G2121" i="1" s="1"/>
  <c r="O2120" i="1" a="1"/>
  <c r="O2120" i="1" s="1"/>
  <c r="G2118" i="1" a="1"/>
  <c r="G2118" i="1" s="1"/>
  <c r="F2120" i="1" a="1"/>
  <c r="F2120" i="1" s="1"/>
  <c r="N2120" i="1" a="1"/>
  <c r="N2120" i="1"/>
  <c r="I2120" i="1" a="1"/>
  <c r="I2120" i="1" s="1"/>
  <c r="O2116" i="1" a="1"/>
  <c r="O2116" i="1"/>
  <c r="F2115" i="1" a="1"/>
  <c r="F2115" i="1" s="1"/>
  <c r="F2117" i="1" a="1"/>
  <c r="F2117" i="1"/>
  <c r="G2116" i="1" a="1"/>
  <c r="G2116" i="1" s="1"/>
  <c r="Q2115" i="1" a="1"/>
  <c r="Q2115" i="1"/>
  <c r="L2117" i="1" a="1"/>
  <c r="L2117" i="1"/>
  <c r="K2117" i="1" a="1"/>
  <c r="K2117" i="1" s="1"/>
  <c r="J2117" i="1" a="1"/>
  <c r="J2117" i="1" s="1"/>
  <c r="I2117" i="1" a="1"/>
  <c r="I2117" i="1"/>
  <c r="H2117" i="1" a="1"/>
  <c r="H2117" i="1"/>
  <c r="P2116" i="1" a="1"/>
  <c r="P2116" i="1"/>
  <c r="N2116" i="1" a="1"/>
  <c r="N2116" i="1"/>
  <c r="J2115" i="1" a="1"/>
  <c r="J2115" i="1"/>
  <c r="M2116" i="1" a="1"/>
  <c r="M2116" i="1" s="1"/>
  <c r="N2115" i="1" a="1"/>
  <c r="N2115" i="1" s="1"/>
  <c r="F2116" i="1" a="1"/>
  <c r="F2116" i="1" s="1"/>
  <c r="O2115" i="1" a="1"/>
  <c r="O2115" i="1" s="1"/>
  <c r="L2116" i="1" a="1"/>
  <c r="L2116" i="1" s="1"/>
  <c r="L2115" i="1" a="1"/>
  <c r="L2115" i="1" s="1"/>
  <c r="I2116" i="1" a="1"/>
  <c r="I2116" i="1" s="1"/>
  <c r="J2116" i="1" a="1"/>
  <c r="J2116" i="1" s="1"/>
  <c r="Q2116" i="1" a="1"/>
  <c r="Q2116" i="1"/>
  <c r="K2116" i="1" a="1"/>
  <c r="K2116" i="1"/>
  <c r="H2116" i="1" a="1"/>
  <c r="H2116" i="1" s="1"/>
  <c r="M2115" i="1" a="1"/>
  <c r="M2115" i="1"/>
  <c r="P2115" i="1" a="1"/>
  <c r="P2115" i="1"/>
  <c r="I2115" i="1" a="1"/>
  <c r="I2115" i="1"/>
  <c r="K2115" i="1" a="1"/>
  <c r="K2115" i="1" s="1"/>
  <c r="H2115" i="1" a="1"/>
  <c r="H2115" i="1"/>
  <c r="G2115" i="1" a="1"/>
  <c r="G2115" i="1" s="1"/>
  <c r="G2117" i="1" a="1"/>
  <c r="G2117" i="1" s="1"/>
  <c r="P2021" i="1" a="1"/>
  <c r="P2021" i="1"/>
  <c r="Q2021" i="1" a="1"/>
  <c r="Q2021" i="1" s="1"/>
  <c r="Q2020" i="1" a="1"/>
  <c r="Q2020" i="1"/>
  <c r="K2021" i="1" a="1"/>
  <c r="K2021" i="1" s="1"/>
  <c r="O2021" i="1" a="1"/>
  <c r="O2021" i="1" s="1"/>
  <c r="L2021" i="1" a="1"/>
  <c r="L2021" i="1" s="1"/>
  <c r="J2021" i="1" a="1"/>
  <c r="J2021" i="1"/>
  <c r="I2021" i="1" a="1"/>
  <c r="I2021" i="1"/>
  <c r="F2021" i="1" a="1"/>
  <c r="F2021" i="1" s="1"/>
  <c r="N2021" i="1" a="1"/>
  <c r="N2021" i="1" s="1"/>
  <c r="G2021" i="1" a="1"/>
  <c r="G2021" i="1" s="1"/>
  <c r="H2021" i="1" a="1"/>
  <c r="H2021" i="1" s="1"/>
  <c r="M2021" i="1" a="1"/>
  <c r="M2021" i="1"/>
  <c r="P2020" i="1" a="1"/>
  <c r="P2020" i="1"/>
  <c r="L2018" i="1" a="1"/>
  <c r="L2018" i="1" s="1"/>
  <c r="L2019" i="1" s="1" a="1"/>
  <c r="L2019" i="1" s="1"/>
  <c r="K2018" i="1" a="1"/>
  <c r="K2018" i="1" s="1"/>
  <c r="K2019" i="1" s="1" a="1"/>
  <c r="K2019" i="1" s="1"/>
  <c r="I2020" i="1" a="1"/>
  <c r="I2020" i="1" s="1"/>
  <c r="H2020" i="1" a="1"/>
  <c r="H2020" i="1"/>
  <c r="G2020" i="1" a="1"/>
  <c r="G2020" i="1"/>
  <c r="F2020" i="1" a="1"/>
  <c r="F2020" i="1"/>
  <c r="P2019" i="1" a="1"/>
  <c r="P2019" i="1"/>
  <c r="Q2016" i="1" a="1"/>
  <c r="Q2016" i="1" s="1"/>
  <c r="Q2017" i="1" s="1" a="1"/>
  <c r="Q2017" i="1" s="1"/>
  <c r="P2015" i="1" a="1"/>
  <c r="P2015" i="1" s="1"/>
  <c r="J2018" i="1" a="1"/>
  <c r="J2018" i="1"/>
  <c r="J2019" i="1" s="1" a="1"/>
  <c r="J2019" i="1" s="1"/>
  <c r="M2019" i="1" a="1"/>
  <c r="M2019" i="1"/>
  <c r="F2016" i="1" a="1"/>
  <c r="F2016" i="1" s="1"/>
  <c r="F2017" i="1" s="1" a="1"/>
  <c r="F2017" i="1" s="1"/>
  <c r="M2018" i="1" a="1"/>
  <c r="M2018" i="1" s="1"/>
  <c r="N2018" i="1" a="1"/>
  <c r="N2018" i="1"/>
  <c r="H2018" i="1" a="1"/>
  <c r="H2018" i="1"/>
  <c r="H2019" i="1" s="1" a="1"/>
  <c r="H2019" i="1" s="1"/>
  <c r="P2018" i="1" a="1"/>
  <c r="P2018" i="1"/>
  <c r="O2018" i="1" a="1"/>
  <c r="O2018" i="1" s="1"/>
  <c r="O2019" i="1" s="1" a="1"/>
  <c r="O2019" i="1" s="1"/>
  <c r="I2016" i="1" a="1"/>
  <c r="I2016" i="1" s="1"/>
  <c r="I2017" i="1" s="1" a="1"/>
  <c r="I2017" i="1" s="1"/>
  <c r="G2016" i="1" a="1"/>
  <c r="G2016" i="1" s="1"/>
  <c r="G2017" i="1" s="1" a="1"/>
  <c r="G2017" i="1" s="1"/>
  <c r="L2017" i="1"/>
  <c r="F2018" i="1" a="1"/>
  <c r="F2018" i="1"/>
  <c r="F2019" i="1" s="1" a="1"/>
  <c r="Q2018" i="1" a="1"/>
  <c r="Q2018" i="1" s="1"/>
  <c r="Q2019" i="1" s="1" a="1"/>
  <c r="Q2019" i="1" s="1"/>
  <c r="G2018" i="1" a="1"/>
  <c r="G2018" i="1" s="1"/>
  <c r="G2019" i="1" s="1" a="1"/>
  <c r="G2019" i="1" s="1"/>
  <c r="Q2015" i="1" a="1"/>
  <c r="Q2015" i="1" s="1"/>
  <c r="N2015" i="1" a="1"/>
  <c r="N2015" i="1"/>
  <c r="L2015" i="1" a="1"/>
  <c r="L2015" i="1" s="1"/>
  <c r="M2016" i="1" a="1"/>
  <c r="M2016" i="1" s="1"/>
  <c r="M2017" i="1" s="1" a="1"/>
  <c r="M2017" i="1" s="1"/>
  <c r="L2016" i="1" a="1"/>
  <c r="L2016" i="1" s="1"/>
  <c r="L2017" i="1" s="1" a="1"/>
  <c r="O2015" i="1" a="1"/>
  <c r="O2015" i="1" s="1"/>
  <c r="K2016" i="1" a="1"/>
  <c r="K2016" i="1" s="1"/>
  <c r="K2017" i="1" s="1" a="1"/>
  <c r="K2017" i="1" s="1"/>
  <c r="J2016" i="1" a="1"/>
  <c r="J2016" i="1" s="1"/>
  <c r="J2017" i="1" s="1" a="1"/>
  <c r="J2017" i="1" s="1"/>
  <c r="I2019" i="1" a="1"/>
  <c r="I2019" i="1"/>
  <c r="N2019" i="1" a="1"/>
  <c r="N2019" i="1"/>
  <c r="P2017" i="1" a="1"/>
  <c r="P2017" i="1" s="1"/>
  <c r="I2018" i="1" a="1"/>
  <c r="I2018" i="1"/>
  <c r="M2015" i="1" a="1"/>
  <c r="M2015" i="1"/>
  <c r="N2016" i="1" a="1"/>
  <c r="N2016" i="1" s="1"/>
  <c r="N2017" i="1" s="1" a="1"/>
  <c r="N2017" i="1" s="1"/>
  <c r="P2016" i="1" a="1"/>
  <c r="P2016" i="1" s="1"/>
  <c r="O2020" i="1" a="1"/>
  <c r="O2020" i="1" s="1"/>
  <c r="N2020" i="1" a="1"/>
  <c r="N2020" i="1" s="1"/>
  <c r="M2020" i="1" a="1"/>
  <c r="M2020" i="1"/>
  <c r="L2020" i="1" a="1"/>
  <c r="L2020" i="1"/>
  <c r="H2016" i="1" a="1"/>
  <c r="H2016" i="1"/>
  <c r="H2017" i="1" s="1" a="1"/>
  <c r="H2017" i="1" s="1"/>
  <c r="K2020" i="1" a="1"/>
  <c r="K2020" i="1"/>
  <c r="F2019" i="1"/>
  <c r="O2016" i="1" a="1"/>
  <c r="O2016" i="1" s="1"/>
  <c r="O2017" i="1" s="1" a="1"/>
  <c r="O2017" i="1" s="1"/>
  <c r="J2020" i="1" a="1"/>
  <c r="J2020" i="1"/>
  <c r="H2013" i="1" a="1"/>
  <c r="H2013" i="1"/>
  <c r="G2010" i="1" a="1"/>
  <c r="G2010" i="1" s="1"/>
  <c r="F2013" i="1" a="1"/>
  <c r="F2013" i="1" s="1"/>
  <c r="O2011" i="1" a="1"/>
  <c r="O2011" i="1" s="1"/>
  <c r="K2011" i="1" a="1"/>
  <c r="K2011" i="1" s="1"/>
  <c r="N2010" i="1" a="1"/>
  <c r="N2010" i="1" s="1"/>
  <c r="F2011" i="1" a="1"/>
  <c r="F2011" i="1" s="1"/>
  <c r="K2014" i="1"/>
  <c r="K2013" i="1" a="1"/>
  <c r="K2013" i="1"/>
  <c r="K2014" i="1" s="1" a="1"/>
  <c r="O2013" i="1" a="1"/>
  <c r="O2013" i="1" s="1"/>
  <c r="O2014" i="1" s="1" a="1"/>
  <c r="O2014" i="1" s="1"/>
  <c r="H2011" i="1" a="1"/>
  <c r="H2011" i="1" s="1"/>
  <c r="P2010" i="1" a="1"/>
  <c r="P2010" i="1" s="1"/>
  <c r="K2010" i="1" a="1"/>
  <c r="K2010" i="1"/>
  <c r="I2010" i="1" a="1"/>
  <c r="I2010" i="1"/>
  <c r="G2011" i="1" a="1"/>
  <c r="G2011" i="1" s="1"/>
  <c r="L2013" i="1" a="1"/>
  <c r="L2013" i="1" s="1"/>
  <c r="L2014" i="1" s="1" a="1"/>
  <c r="L2014" i="1" s="1"/>
  <c r="G2013" i="1" a="1"/>
  <c r="G2013" i="1" s="1"/>
  <c r="K2015" i="1" a="1"/>
  <c r="K2015" i="1" s="1"/>
  <c r="J2015" i="1" a="1"/>
  <c r="J2015" i="1" s="1"/>
  <c r="N2011" i="1" a="1"/>
  <c r="N2011" i="1" s="1"/>
  <c r="I2015" i="1" a="1"/>
  <c r="I2015" i="1"/>
  <c r="O2010" i="1" a="1"/>
  <c r="O2010" i="1" s="1"/>
  <c r="Q2013" i="1" a="1"/>
  <c r="Q2013" i="1" s="1"/>
  <c r="Q2014" i="1" s="1" a="1"/>
  <c r="Q2014" i="1" s="1"/>
  <c r="H2010" i="1" a="1"/>
  <c r="H2010" i="1"/>
  <c r="N2013" i="1" a="1"/>
  <c r="N2013" i="1"/>
  <c r="F2015" i="1" a="1"/>
  <c r="F2015" i="1" s="1"/>
  <c r="M2013" i="1" a="1"/>
  <c r="M2013" i="1"/>
  <c r="M2014" i="1" s="1" a="1"/>
  <c r="M2014" i="1" s="1"/>
  <c r="L2011" i="1" a="1"/>
  <c r="L2011" i="1"/>
  <c r="P2013" i="1" a="1"/>
  <c r="P2013" i="1"/>
  <c r="P2014" i="1" s="1" a="1"/>
  <c r="P2014" i="1" s="1"/>
  <c r="Q2009" i="1" a="1"/>
  <c r="Q2009" i="1" s="1"/>
  <c r="M2010" i="1" a="1"/>
  <c r="M2010" i="1"/>
  <c r="P2011" i="1" a="1"/>
  <c r="P2011" i="1" s="1"/>
  <c r="F2010" i="1" a="1"/>
  <c r="F2010" i="1" s="1"/>
  <c r="I2011" i="1" a="1"/>
  <c r="I2011" i="1"/>
  <c r="I2014" i="1" a="1"/>
  <c r="I2014" i="1" s="1"/>
  <c r="Q2010" i="1" a="1"/>
  <c r="Q2010" i="1" s="1"/>
  <c r="J2011" i="1" a="1"/>
  <c r="J2011" i="1" s="1"/>
  <c r="L2010" i="1" a="1"/>
  <c r="L2010" i="1"/>
  <c r="H2015" i="1" a="1"/>
  <c r="H2015" i="1" s="1"/>
  <c r="J2013" i="1" a="1"/>
  <c r="J2013" i="1" s="1"/>
  <c r="J2014" i="1" s="1" a="1"/>
  <c r="J2014" i="1" s="1"/>
  <c r="F2014" i="1" a="1"/>
  <c r="F2014" i="1"/>
  <c r="M2011" i="1" a="1"/>
  <c r="M2011" i="1" s="1"/>
  <c r="G2015" i="1" a="1"/>
  <c r="G2015" i="1" s="1"/>
  <c r="G2014" i="1" a="1"/>
  <c r="G2014" i="1" s="1"/>
  <c r="I2013" i="1" a="1"/>
  <c r="I2013" i="1" s="1"/>
  <c r="N2014" i="1" a="1"/>
  <c r="N2014" i="1"/>
  <c r="H2014" i="1" a="1"/>
  <c r="H2014" i="1" s="1"/>
  <c r="J2010" i="1" a="1"/>
  <c r="J2010" i="1" s="1"/>
  <c r="Q2011" i="1" a="1"/>
  <c r="Q2011" i="1" s="1"/>
  <c r="F2005" i="1" a="1"/>
  <c r="F2005" i="1" s="1"/>
  <c r="Q2008" i="1" a="1"/>
  <c r="Q2008" i="1" s="1"/>
  <c r="L2006" i="1" a="1"/>
  <c r="L2006" i="1"/>
  <c r="L2007" i="1" s="1" a="1"/>
  <c r="L2007" i="1" s="1"/>
  <c r="H2005" i="1" a="1"/>
  <c r="H2005" i="1"/>
  <c r="G2008" i="1" a="1"/>
  <c r="G2008" i="1" s="1"/>
  <c r="G2009" i="1" s="1" a="1"/>
  <c r="G2009" i="1" s="1"/>
  <c r="K2009" i="1" a="1"/>
  <c r="K2009" i="1" s="1"/>
  <c r="F2009" i="1" a="1"/>
  <c r="F2009" i="1"/>
  <c r="N2008" i="1" a="1"/>
  <c r="N2008" i="1" s="1"/>
  <c r="N2009" i="1" s="1" a="1"/>
  <c r="N2009" i="1" s="1"/>
  <c r="H2008" i="1" a="1"/>
  <c r="H2008" i="1" s="1"/>
  <c r="H2009" i="1" s="1" a="1"/>
  <c r="H2009" i="1" s="1"/>
  <c r="O2006" i="1" a="1"/>
  <c r="O2006" i="1"/>
  <c r="O2007" i="1" s="1" a="1"/>
  <c r="O2007" i="1" s="1"/>
  <c r="M2007" i="1" a="1"/>
  <c r="M2007" i="1" s="1"/>
  <c r="K2008" i="1" a="1"/>
  <c r="K2008" i="1"/>
  <c r="G2006" i="1" a="1"/>
  <c r="G2006" i="1" s="1"/>
  <c r="M2006" i="1" a="1"/>
  <c r="M2006" i="1" s="1"/>
  <c r="F2008" i="1" a="1"/>
  <c r="F2008" i="1"/>
  <c r="J2008" i="1" a="1"/>
  <c r="J2008" i="1" s="1"/>
  <c r="J2009" i="1" s="1" a="1"/>
  <c r="J2009" i="1" s="1"/>
  <c r="G2007" i="1" a="1"/>
  <c r="G2007" i="1" s="1"/>
  <c r="H2006" i="1" a="1"/>
  <c r="H2006" i="1"/>
  <c r="H2007" i="1" s="1" a="1"/>
  <c r="K2005" i="1" a="1"/>
  <c r="K2005" i="1" s="1"/>
  <c r="P2006" i="1" a="1"/>
  <c r="P2006" i="1"/>
  <c r="P2007" i="1" s="1" a="1"/>
  <c r="P2007" i="1" s="1"/>
  <c r="I2006" i="1" a="1"/>
  <c r="I2006" i="1" s="1"/>
  <c r="I2007" i="1" s="1" a="1"/>
  <c r="I2007" i="1" s="1"/>
  <c r="O2005" i="1" a="1"/>
  <c r="O2005" i="1" s="1"/>
  <c r="N2006" i="1" a="1"/>
  <c r="N2006" i="1" s="1"/>
  <c r="N2007" i="1" s="1" a="1"/>
  <c r="N2007" i="1" s="1"/>
  <c r="F2006" i="1" a="1"/>
  <c r="F2006" i="1" s="1"/>
  <c r="F2007" i="1" s="1" a="1"/>
  <c r="F2007" i="1" s="1"/>
  <c r="Q2006" i="1" a="1"/>
  <c r="Q2006" i="1"/>
  <c r="Q2007" i="1" s="1" a="1"/>
  <c r="Q2007" i="1" s="1"/>
  <c r="P2008" i="1" a="1"/>
  <c r="P2008" i="1"/>
  <c r="P2009" i="1" s="1" a="1"/>
  <c r="P2009" i="1" s="1"/>
  <c r="I2005" i="1" a="1"/>
  <c r="I2005" i="1" s="1"/>
  <c r="P2005" i="1" a="1"/>
  <c r="P2005" i="1"/>
  <c r="M2005" i="1" a="1"/>
  <c r="M2005" i="1"/>
  <c r="M2008" i="1" a="1"/>
  <c r="M2008" i="1"/>
  <c r="M2009" i="1" s="1" a="1"/>
  <c r="M2009" i="1" s="1"/>
  <c r="L2008" i="1" a="1"/>
  <c r="L2008" i="1" s="1"/>
  <c r="L2009" i="1" s="1" a="1"/>
  <c r="L2009" i="1" s="1"/>
  <c r="Q2005" i="1" a="1"/>
  <c r="Q2005" i="1" s="1"/>
  <c r="H2007" i="1"/>
  <c r="I2008" i="1" a="1"/>
  <c r="I2008" i="1" s="1"/>
  <c r="I2009" i="1" s="1" a="1"/>
  <c r="I2009" i="1" s="1"/>
  <c r="K2006" i="1" a="1"/>
  <c r="K2006" i="1"/>
  <c r="K2007" i="1" s="1" a="1"/>
  <c r="K2007" i="1" s="1"/>
  <c r="O2008" i="1" a="1"/>
  <c r="O2008" i="1" s="1"/>
  <c r="O2009" i="1" s="1" a="1"/>
  <c r="O2009" i="1" s="1"/>
  <c r="J2006" i="1" a="1"/>
  <c r="J2006" i="1" s="1"/>
  <c r="J2007" i="1" s="1" a="1"/>
  <c r="J2007" i="1" s="1"/>
  <c r="G2005" i="1" a="1"/>
  <c r="G2005" i="1" s="1"/>
  <c r="L2005" i="1" a="1"/>
  <c r="L2005" i="1"/>
  <c r="N2004" i="1"/>
  <c r="J2005" i="1" a="1"/>
  <c r="J2005" i="1"/>
  <c r="N2005" i="1" a="1"/>
  <c r="N2005" i="1" s="1"/>
  <c r="L2000" i="1" a="1"/>
  <c r="L2000" i="1" s="1"/>
  <c r="H1999" i="1" a="1"/>
  <c r="H1999" i="1"/>
  <c r="O2001" i="1" a="1"/>
  <c r="O2001" i="1"/>
  <c r="M2000" i="1" a="1"/>
  <c r="M2000" i="1" s="1"/>
  <c r="Q1999" i="1" a="1"/>
  <c r="Q1999" i="1"/>
  <c r="Q1998" i="1" a="1"/>
  <c r="Q1998" i="1"/>
  <c r="N2001" i="1" a="1"/>
  <c r="N2001" i="1" s="1"/>
  <c r="M2001" i="1" a="1"/>
  <c r="M2001" i="1" s="1"/>
  <c r="P1998" i="1" a="1"/>
  <c r="P1998" i="1" s="1"/>
  <c r="K2001" i="1" a="1"/>
  <c r="K2001" i="1" s="1"/>
  <c r="P2000" i="1" a="1"/>
  <c r="P2000" i="1"/>
  <c r="I2000" i="1" a="1"/>
  <c r="I2000" i="1"/>
  <c r="M1998" i="1" a="1"/>
  <c r="M1998" i="1" s="1"/>
  <c r="F2001" i="1" a="1"/>
  <c r="F2001" i="1"/>
  <c r="P1999" i="1" a="1"/>
  <c r="P1999" i="1" s="1"/>
  <c r="I1999" i="1" a="1"/>
  <c r="I1999" i="1"/>
  <c r="N2000" i="1" a="1"/>
  <c r="N2000" i="1" s="1"/>
  <c r="N2003" i="1" a="1"/>
  <c r="N2003" i="1" s="1"/>
  <c r="N2004" i="1" s="1" a="1"/>
  <c r="I2003" i="1" a="1"/>
  <c r="I2003" i="1" s="1"/>
  <c r="I2004" i="1" s="1" a="1"/>
  <c r="I2004" i="1" s="1"/>
  <c r="O1998" i="1" a="1"/>
  <c r="O1998" i="1" s="1"/>
  <c r="G2001" i="1" a="1"/>
  <c r="G2001" i="1"/>
  <c r="G1999" i="1" a="1"/>
  <c r="G1999" i="1" s="1"/>
  <c r="K1999" i="1" a="1"/>
  <c r="K1999" i="1"/>
  <c r="J2003" i="1" a="1"/>
  <c r="J2003" i="1" s="1"/>
  <c r="J2004" i="1" s="1" a="1"/>
  <c r="J2004" i="1" s="1"/>
  <c r="Q2003" i="1" a="1"/>
  <c r="Q2003" i="1" s="1"/>
  <c r="Q2004" i="1" s="1" a="1"/>
  <c r="Q2004" i="1" s="1"/>
  <c r="L2003" i="1" a="1"/>
  <c r="L2003" i="1"/>
  <c r="L2004" i="1" s="1" a="1"/>
  <c r="L2004" i="1" s="1"/>
  <c r="N1999" i="1" a="1"/>
  <c r="N1999" i="1"/>
  <c r="H2003" i="1" a="1"/>
  <c r="H2003" i="1" s="1"/>
  <c r="H2004" i="1" s="1" a="1"/>
  <c r="H2004" i="1" s="1"/>
  <c r="O1999" i="1" a="1"/>
  <c r="O1999" i="1"/>
  <c r="L1999" i="1" a="1"/>
  <c r="L1999" i="1" s="1"/>
  <c r="F1999" i="1" a="1"/>
  <c r="F1999" i="1" s="1"/>
  <c r="H2001" i="1" a="1"/>
  <c r="H2001" i="1"/>
  <c r="K2000" i="1" a="1"/>
  <c r="K2000" i="1" s="1"/>
  <c r="F2000" i="1" a="1"/>
  <c r="F2000" i="1" s="1"/>
  <c r="O2000" i="1" a="1"/>
  <c r="O2000" i="1"/>
  <c r="J2000" i="1" a="1"/>
  <c r="J2000" i="1"/>
  <c r="G2000" i="1" a="1"/>
  <c r="G2000" i="1" s="1"/>
  <c r="N1998" i="1" a="1"/>
  <c r="N1998" i="1" s="1"/>
  <c r="O2003" i="1" a="1"/>
  <c r="O2003" i="1"/>
  <c r="O2004" i="1" s="1" a="1"/>
  <c r="O2004" i="1" s="1"/>
  <c r="Q2001" i="1" a="1"/>
  <c r="Q2001" i="1"/>
  <c r="J2001" i="1" a="1"/>
  <c r="J2001" i="1" s="1"/>
  <c r="H2000" i="1" a="1"/>
  <c r="H2000" i="1"/>
  <c r="P2001" i="1" a="1"/>
  <c r="P2001" i="1" s="1"/>
  <c r="L2001" i="1" a="1"/>
  <c r="L2001" i="1" s="1"/>
  <c r="L1998" i="1" a="1"/>
  <c r="L1998" i="1" s="1"/>
  <c r="I2001" i="1" a="1"/>
  <c r="I2001" i="1" s="1"/>
  <c r="G2003" i="1" a="1"/>
  <c r="G2003" i="1" s="1"/>
  <c r="G2004" i="1" s="1" a="1"/>
  <c r="G2004" i="1" s="1"/>
  <c r="F2003" i="1" a="1"/>
  <c r="F2003" i="1" s="1"/>
  <c r="F2004" i="1" s="1" a="1"/>
  <c r="F2004" i="1" s="1"/>
  <c r="M1999" i="1" a="1"/>
  <c r="M1999" i="1" s="1"/>
  <c r="Q2000" i="1" a="1"/>
  <c r="Q2000" i="1"/>
  <c r="P2003" i="1" a="1"/>
  <c r="P2003" i="1"/>
  <c r="P2004" i="1" s="1" a="1"/>
  <c r="P2004" i="1" s="1"/>
  <c r="M2003" i="1" a="1"/>
  <c r="M2003" i="1" s="1"/>
  <c r="M2004" i="1" s="1" a="1"/>
  <c r="M2004" i="1" s="1"/>
  <c r="J1999" i="1" a="1"/>
  <c r="J1999" i="1"/>
  <c r="K2003" i="1" a="1"/>
  <c r="K2003" i="1"/>
  <c r="K2004" i="1" s="1" a="1"/>
  <c r="K2004" i="1" s="1"/>
  <c r="Q1995" i="1" a="1"/>
  <c r="Q1995" i="1" s="1"/>
  <c r="M1994" i="1" a="1"/>
  <c r="M1994" i="1" s="1"/>
  <c r="L1996" i="1" a="1"/>
  <c r="L1996" i="1"/>
  <c r="I1995" i="1" a="1"/>
  <c r="I1995" i="1" s="1"/>
  <c r="I1994" i="1" a="1"/>
  <c r="I1994" i="1" s="1"/>
  <c r="Q1993" i="1" a="1"/>
  <c r="Q1993" i="1"/>
  <c r="F1998" i="1" a="1"/>
  <c r="F1998" i="1"/>
  <c r="P1996" i="1" a="1"/>
  <c r="P1996" i="1" s="1"/>
  <c r="K1998" i="1" a="1"/>
  <c r="K1998" i="1"/>
  <c r="L1997" i="1" a="1"/>
  <c r="L1997" i="1"/>
  <c r="J1998" i="1" a="1"/>
  <c r="J1998" i="1" s="1"/>
  <c r="P1997" i="1" a="1"/>
  <c r="P1997" i="1" s="1"/>
  <c r="G1995" i="1" a="1"/>
  <c r="G1995" i="1"/>
  <c r="N1993" i="1" a="1"/>
  <c r="N1993" i="1"/>
  <c r="Q1996" i="1" a="1"/>
  <c r="Q1996" i="1"/>
  <c r="G1996" i="1" a="1"/>
  <c r="G1996" i="1" s="1"/>
  <c r="H1995" i="1" a="1"/>
  <c r="H1995" i="1"/>
  <c r="M1995" i="1" a="1"/>
  <c r="M1995" i="1" s="1"/>
  <c r="P1994" i="1" a="1"/>
  <c r="P1994" i="1" s="1"/>
  <c r="I1993" i="1" a="1"/>
  <c r="I1993" i="1" s="1"/>
  <c r="F1996" i="1" a="1"/>
  <c r="F1996" i="1" s="1"/>
  <c r="P1993" i="1" a="1"/>
  <c r="P1993" i="1" s="1"/>
  <c r="I1998" i="1" a="1"/>
  <c r="I1998" i="1" s="1"/>
  <c r="H1998" i="1" a="1"/>
  <c r="H1998" i="1" s="1"/>
  <c r="G1998" i="1" a="1"/>
  <c r="G1998" i="1"/>
  <c r="M1997" i="1" a="1"/>
  <c r="M1997" i="1"/>
  <c r="L1994" i="1" a="1"/>
  <c r="L1994" i="1" s="1"/>
  <c r="M1993" i="1" a="1"/>
  <c r="M1993" i="1"/>
  <c r="O1997" i="1" a="1"/>
  <c r="O1997" i="1" s="1"/>
  <c r="P1995" i="1" a="1"/>
  <c r="P1995" i="1"/>
  <c r="N1995" i="1" a="1"/>
  <c r="N1995" i="1" s="1"/>
  <c r="K1995" i="1" a="1"/>
  <c r="K1995" i="1" s="1"/>
  <c r="F1995" i="1" a="1"/>
  <c r="F1995" i="1" s="1"/>
  <c r="J1993" i="1" a="1"/>
  <c r="J1993" i="1" s="1"/>
  <c r="N1997" i="1" a="1"/>
  <c r="N1997" i="1" s="1"/>
  <c r="J1997" i="1" a="1"/>
  <c r="J1997" i="1"/>
  <c r="O1994" i="1" a="1"/>
  <c r="O1994" i="1" s="1"/>
  <c r="K1997" i="1" a="1"/>
  <c r="K1997" i="1"/>
  <c r="G1994" i="1" a="1"/>
  <c r="G1994" i="1" s="1"/>
  <c r="F1994" i="1" a="1"/>
  <c r="F1994" i="1" s="1"/>
  <c r="H1994" i="1" a="1"/>
  <c r="H1994" i="1" s="1"/>
  <c r="I1997" i="1" a="1"/>
  <c r="I1997" i="1" s="1"/>
  <c r="N1996" i="1" a="1"/>
  <c r="N1996" i="1"/>
  <c r="H1996" i="1" a="1"/>
  <c r="H1996" i="1" s="1"/>
  <c r="O1995" i="1" a="1"/>
  <c r="O1995" i="1" s="1"/>
  <c r="Q1994" i="1" a="1"/>
  <c r="Q1994" i="1"/>
  <c r="N1994" i="1" a="1"/>
  <c r="N1994" i="1" s="1"/>
  <c r="O1993" i="1" a="1"/>
  <c r="O1993" i="1" s="1"/>
  <c r="K1993" i="1" a="1"/>
  <c r="K1993" i="1" s="1"/>
  <c r="K1994" i="1" a="1"/>
  <c r="K1994" i="1"/>
  <c r="H1993" i="1" a="1"/>
  <c r="H1993" i="1" s="1"/>
  <c r="H1997" i="1" a="1"/>
  <c r="H1997" i="1" s="1"/>
  <c r="O1996" i="1" a="1"/>
  <c r="O1996" i="1" s="1"/>
  <c r="M1996" i="1" a="1"/>
  <c r="M1996" i="1"/>
  <c r="J1995" i="1" a="1"/>
  <c r="J1995" i="1"/>
  <c r="L1993" i="1" a="1"/>
  <c r="L1993" i="1" s="1"/>
  <c r="Q1997" i="1" a="1"/>
  <c r="Q1997" i="1"/>
  <c r="J1994" i="1" a="1"/>
  <c r="J1994" i="1"/>
  <c r="G1997" i="1" a="1"/>
  <c r="G1997" i="1"/>
  <c r="F1997" i="1" a="1"/>
  <c r="F1997" i="1"/>
  <c r="I1996" i="1" a="1"/>
  <c r="I1996" i="1" s="1"/>
  <c r="L1995" i="1" a="1"/>
  <c r="L1995" i="1"/>
  <c r="K1996" i="1" a="1"/>
  <c r="K1996" i="1" s="1"/>
  <c r="J1996" i="1" a="1"/>
  <c r="J1996" i="1"/>
  <c r="L1992" i="1" a="1"/>
  <c r="L1992" i="1" s="1"/>
  <c r="M1990" i="1" a="1"/>
  <c r="M1990" i="1" s="1"/>
  <c r="L1990" i="1" a="1"/>
  <c r="L1990" i="1"/>
  <c r="K1992" i="1" a="1"/>
  <c r="K1992" i="1"/>
  <c r="F1991" i="1" a="1"/>
  <c r="F1991" i="1"/>
  <c r="J1992" i="1" a="1"/>
  <c r="J1992" i="1" s="1"/>
  <c r="O1991" i="1" a="1"/>
  <c r="O1991" i="1"/>
  <c r="N1990" i="1" a="1"/>
  <c r="N1990" i="1" s="1"/>
  <c r="I1992" i="1" a="1"/>
  <c r="I1992" i="1" s="1"/>
  <c r="K1990" i="1" a="1"/>
  <c r="K1990" i="1" s="1"/>
  <c r="P1988" i="1" a="1"/>
  <c r="P1988" i="1" s="1"/>
  <c r="M1991" i="1" a="1"/>
  <c r="M1991" i="1" s="1"/>
  <c r="G1991" i="1" a="1"/>
  <c r="G1991" i="1" s="1"/>
  <c r="O1990" i="1" a="1"/>
  <c r="O1990" i="1"/>
  <c r="G1988" i="1" a="1"/>
  <c r="G1988" i="1" s="1"/>
  <c r="N1989" i="1" a="1"/>
  <c r="N1989" i="1" s="1"/>
  <c r="H1988" i="1" a="1"/>
  <c r="H1988" i="1" s="1"/>
  <c r="Q1991" i="1" a="1"/>
  <c r="Q1991" i="1" s="1"/>
  <c r="H1990" i="1" a="1"/>
  <c r="H1990" i="1"/>
  <c r="J1991" i="1" a="1"/>
  <c r="J1991" i="1"/>
  <c r="Q1990" i="1" a="1"/>
  <c r="Q1990" i="1"/>
  <c r="G1990" i="1" a="1"/>
  <c r="G1990" i="1" s="1"/>
  <c r="I1991" i="1" a="1"/>
  <c r="I1991" i="1" s="1"/>
  <c r="P1989" i="1" a="1"/>
  <c r="P1989" i="1" s="1"/>
  <c r="H1991" i="1" a="1"/>
  <c r="H1991" i="1" s="1"/>
  <c r="Q1989" i="1" a="1"/>
  <c r="Q1989" i="1"/>
  <c r="K1989" i="1" a="1"/>
  <c r="K1989" i="1"/>
  <c r="H1989" i="1" a="1"/>
  <c r="H1989" i="1"/>
  <c r="Q1988" i="1" a="1"/>
  <c r="Q1988" i="1"/>
  <c r="O1989" i="1" a="1"/>
  <c r="O1989" i="1" s="1"/>
  <c r="L1989" i="1" a="1"/>
  <c r="L1989" i="1" s="1"/>
  <c r="O1988" i="1" a="1"/>
  <c r="O1988" i="1"/>
  <c r="K1988" i="1" a="1"/>
  <c r="K1988" i="1"/>
  <c r="M1988" i="1" a="1"/>
  <c r="M1988" i="1"/>
  <c r="L1988" i="1" a="1"/>
  <c r="L1988" i="1"/>
  <c r="G1993" i="1" a="1"/>
  <c r="G1993" i="1" s="1"/>
  <c r="H1992" i="1" a="1"/>
  <c r="H1992" i="1" s="1"/>
  <c r="F1993" i="1" a="1"/>
  <c r="F1993" i="1" s="1"/>
  <c r="F1989" i="1" a="1"/>
  <c r="F1989" i="1" s="1"/>
  <c r="Q1992" i="1" a="1"/>
  <c r="Q1992" i="1"/>
  <c r="G1989" i="1" a="1"/>
  <c r="G1989" i="1"/>
  <c r="F1988" i="1" a="1"/>
  <c r="F1988" i="1"/>
  <c r="F1992" i="1" a="1"/>
  <c r="F1992" i="1"/>
  <c r="J1988" i="1" a="1"/>
  <c r="J1988" i="1" s="1"/>
  <c r="N1988" i="1" a="1"/>
  <c r="N1988" i="1" s="1"/>
  <c r="L1991" i="1" a="1"/>
  <c r="L1991" i="1" s="1"/>
  <c r="K1991" i="1" a="1"/>
  <c r="K1991" i="1" s="1"/>
  <c r="Q1987" i="1" a="1"/>
  <c r="Q1987" i="1"/>
  <c r="P1992" i="1" a="1"/>
  <c r="P1992" i="1" s="1"/>
  <c r="J1989" i="1" a="1"/>
  <c r="J1989" i="1" s="1"/>
  <c r="I1990" i="1" a="1"/>
  <c r="I1990" i="1" s="1"/>
  <c r="F1990" i="1" a="1"/>
  <c r="F1990" i="1"/>
  <c r="I1989" i="1" a="1"/>
  <c r="I1989" i="1" s="1"/>
  <c r="P1987" i="1" a="1"/>
  <c r="P1987" i="1" s="1"/>
  <c r="I1988" i="1" a="1"/>
  <c r="I1988" i="1"/>
  <c r="O1992" i="1" a="1"/>
  <c r="O1992" i="1" s="1"/>
  <c r="G1992" i="1" a="1"/>
  <c r="G1992" i="1" s="1"/>
  <c r="P1991" i="1" a="1"/>
  <c r="P1991" i="1" s="1"/>
  <c r="M1989" i="1" a="1"/>
  <c r="M1989" i="1"/>
  <c r="P1990" i="1" a="1"/>
  <c r="P1990" i="1" s="1"/>
  <c r="J1990" i="1" a="1"/>
  <c r="J1990" i="1"/>
  <c r="N1991" i="1" a="1"/>
  <c r="N1991" i="1"/>
  <c r="N1992" i="1" a="1"/>
  <c r="N1992" i="1"/>
  <c r="M1992" i="1" a="1"/>
  <c r="M1992" i="1" s="1"/>
  <c r="F1986" i="1" a="1"/>
  <c r="F1986" i="1" s="1"/>
  <c r="H1985" i="1" a="1"/>
  <c r="H1985" i="1"/>
  <c r="G1985" i="1" a="1"/>
  <c r="G1985" i="1" s="1"/>
  <c r="Q1984" i="1" a="1"/>
  <c r="Q1984" i="1" s="1"/>
  <c r="F1983" i="1" a="1"/>
  <c r="F1983" i="1" s="1"/>
  <c r="N1983" i="1" a="1"/>
  <c r="N1983" i="1" s="1"/>
  <c r="L1984" i="1" a="1"/>
  <c r="L1984" i="1" s="1"/>
  <c r="L1982" i="1" a="1"/>
  <c r="L1982" i="1" s="1"/>
  <c r="P1984" i="1" a="1"/>
  <c r="P1984" i="1" s="1"/>
  <c r="N1985" i="1" a="1"/>
  <c r="N1985" i="1" s="1"/>
  <c r="J1984" i="1" a="1"/>
  <c r="J1984" i="1" s="1"/>
  <c r="P1982" i="1" a="1"/>
  <c r="P1982" i="1"/>
  <c r="K1987" i="1" a="1"/>
  <c r="K1987" i="1" s="1"/>
  <c r="L1986" i="1" a="1"/>
  <c r="L1986" i="1"/>
  <c r="G1983" i="1" a="1"/>
  <c r="G1983" i="1" s="1"/>
  <c r="L1983" i="1" a="1"/>
  <c r="L1983" i="1" s="1"/>
  <c r="J1987" i="1" a="1"/>
  <c r="J1987" i="1" s="1"/>
  <c r="P1983" i="1" a="1"/>
  <c r="P1983" i="1"/>
  <c r="F1984" i="1" a="1"/>
  <c r="F1984" i="1" s="1"/>
  <c r="O1983" i="1" a="1"/>
  <c r="O1983" i="1" s="1"/>
  <c r="M1982" i="1" a="1"/>
  <c r="M1982" i="1" s="1"/>
  <c r="I1984" i="1" a="1"/>
  <c r="I1984" i="1"/>
  <c r="H1987" i="1" a="1"/>
  <c r="H1987" i="1"/>
  <c r="Q1985" i="1" a="1"/>
  <c r="Q1985" i="1" s="1"/>
  <c r="O1982" i="1" a="1"/>
  <c r="O1982" i="1" s="1"/>
  <c r="G1987" i="1" a="1"/>
  <c r="G1987" i="1"/>
  <c r="O1986" i="1" a="1"/>
  <c r="O1986" i="1" s="1"/>
  <c r="H1986" i="1" a="1"/>
  <c r="H1986" i="1" s="1"/>
  <c r="M1983" i="1" a="1"/>
  <c r="M1983" i="1"/>
  <c r="M1985" i="1" a="1"/>
  <c r="M1985" i="1" s="1"/>
  <c r="J1985" i="1" a="1"/>
  <c r="J1985" i="1" s="1"/>
  <c r="L1985" i="1" a="1"/>
  <c r="L1985" i="1"/>
  <c r="F1985" i="1" a="1"/>
  <c r="F1985" i="1"/>
  <c r="G1984" i="1" a="1"/>
  <c r="G1984" i="1"/>
  <c r="Q1983" i="1" a="1"/>
  <c r="Q1983" i="1"/>
  <c r="I1983" i="1" a="1"/>
  <c r="I1983" i="1" s="1"/>
  <c r="H1984" i="1" a="1"/>
  <c r="H1984" i="1" s="1"/>
  <c r="M1984" i="1" a="1"/>
  <c r="M1984" i="1" s="1"/>
  <c r="O1987" i="1" a="1"/>
  <c r="O1987" i="1"/>
  <c r="N1987" i="1" a="1"/>
  <c r="N1987" i="1" s="1"/>
  <c r="M1987" i="1" a="1"/>
  <c r="M1987" i="1" s="1"/>
  <c r="L1987" i="1" a="1"/>
  <c r="L1987" i="1" s="1"/>
  <c r="F1987" i="1" a="1"/>
  <c r="F1987" i="1" s="1"/>
  <c r="N1984" i="1" a="1"/>
  <c r="N1984" i="1" s="1"/>
  <c r="G1986" i="1" a="1"/>
  <c r="G1986" i="1" s="1"/>
  <c r="Q1986" i="1" a="1"/>
  <c r="Q1986" i="1"/>
  <c r="H1983" i="1" a="1"/>
  <c r="H1983" i="1"/>
  <c r="N1986" i="1" a="1"/>
  <c r="N1986" i="1"/>
  <c r="J1986" i="1" a="1"/>
  <c r="J1986" i="1" s="1"/>
  <c r="M1986" i="1" a="1"/>
  <c r="M1986" i="1" s="1"/>
  <c r="I1985" i="1" a="1"/>
  <c r="I1985" i="1" s="1"/>
  <c r="K1984" i="1" a="1"/>
  <c r="K1984" i="1" s="1"/>
  <c r="K1983" i="1" a="1"/>
  <c r="K1983" i="1" s="1"/>
  <c r="N1982" i="1" a="1"/>
  <c r="N1982" i="1"/>
  <c r="I1986" i="1" a="1"/>
  <c r="I1986" i="1"/>
  <c r="O1984" i="1" a="1"/>
  <c r="O1984" i="1" s="1"/>
  <c r="K1986" i="1" a="1"/>
  <c r="K1986" i="1"/>
  <c r="K1985" i="1" a="1"/>
  <c r="K1985" i="1"/>
  <c r="I1987" i="1" a="1"/>
  <c r="I1987" i="1" s="1"/>
  <c r="P1986" i="1" a="1"/>
  <c r="P1986" i="1" s="1"/>
  <c r="O1985" i="1" a="1"/>
  <c r="O1985" i="1" s="1"/>
  <c r="J1983" i="1" a="1"/>
  <c r="J1983" i="1" s="1"/>
  <c r="P1985" i="1" a="1"/>
  <c r="P1985" i="1" s="1"/>
  <c r="Q1982" i="1" a="1"/>
  <c r="Q1982" i="1"/>
  <c r="P1977" i="1" a="1"/>
  <c r="P1977" i="1" s="1"/>
  <c r="F1981" i="1" a="1"/>
  <c r="F1981" i="1" s="1"/>
  <c r="K1982" i="1" a="1"/>
  <c r="K1982" i="1" s="1"/>
  <c r="J1982" i="1" a="1"/>
  <c r="J1982" i="1" s="1"/>
  <c r="I1982" i="1" a="1"/>
  <c r="I1982" i="1" s="1"/>
  <c r="Q1977" i="1" a="1"/>
  <c r="Q1977" i="1" s="1"/>
  <c r="H1982" i="1" a="1"/>
  <c r="H1982" i="1"/>
  <c r="I1981" i="1" a="1"/>
  <c r="I1981" i="1" s="1"/>
  <c r="I1980" i="1" a="1"/>
  <c r="I1980" i="1" s="1"/>
  <c r="Q1976" i="1" a="1"/>
  <c r="Q1976" i="1" s="1"/>
  <c r="G1982" i="1" a="1"/>
  <c r="G1982" i="1" s="1"/>
  <c r="L1981" i="1" a="1"/>
  <c r="L1981" i="1" s="1"/>
  <c r="P1980" i="1" a="1"/>
  <c r="P1980" i="1"/>
  <c r="O1979" i="1" a="1"/>
  <c r="O1979" i="1" s="1"/>
  <c r="P1979" i="1" a="1"/>
  <c r="P1979" i="1" s="1"/>
  <c r="M1980" i="1" a="1"/>
  <c r="M1980" i="1"/>
  <c r="M1979" i="1" a="1"/>
  <c r="M1979" i="1" s="1"/>
  <c r="F1982" i="1" a="1"/>
  <c r="F1982" i="1" s="1"/>
  <c r="H1981" i="1" a="1"/>
  <c r="H1981" i="1" s="1"/>
  <c r="H1980" i="1" a="1"/>
  <c r="H1980" i="1"/>
  <c r="O1980" i="1" a="1"/>
  <c r="O1980" i="1" s="1"/>
  <c r="Q1981" i="1" a="1"/>
  <c r="Q1981" i="1"/>
  <c r="M1977" i="1" a="1"/>
  <c r="M1977" i="1" s="1"/>
  <c r="P1981" i="1" a="1"/>
  <c r="P1981" i="1"/>
  <c r="O1981" i="1" a="1"/>
  <c r="O1981" i="1"/>
  <c r="K1980" i="1" a="1"/>
  <c r="K1980" i="1"/>
  <c r="H1979" i="1" a="1"/>
  <c r="H1979" i="1"/>
  <c r="N1981" i="1" a="1"/>
  <c r="N1981" i="1"/>
  <c r="Q1980" i="1" a="1"/>
  <c r="Q1980" i="1" s="1"/>
  <c r="N1980" i="1" a="1"/>
  <c r="N1980" i="1"/>
  <c r="M1981" i="1" a="1"/>
  <c r="M1981" i="1" s="1"/>
  <c r="L1980" i="1" a="1"/>
  <c r="L1980" i="1" s="1"/>
  <c r="O1977" i="1" a="1"/>
  <c r="O1977" i="1"/>
  <c r="K1981" i="1" a="1"/>
  <c r="K1981" i="1" s="1"/>
  <c r="J1981" i="1" a="1"/>
  <c r="J1981" i="1" s="1"/>
  <c r="K1977" i="1" a="1"/>
  <c r="K1977" i="1" s="1"/>
  <c r="G1981" i="1" a="1"/>
  <c r="G1981" i="1" s="1"/>
  <c r="G1980" i="1" a="1"/>
  <c r="G1980" i="1" s="1"/>
  <c r="L1977" i="1" a="1"/>
  <c r="L1977" i="1" s="1"/>
  <c r="P1976" i="1" a="1"/>
  <c r="P1976" i="1" s="1"/>
  <c r="J1980" i="1" a="1"/>
  <c r="J1980" i="1" s="1"/>
  <c r="L1979" i="1" a="1"/>
  <c r="L1979" i="1"/>
  <c r="F1980" i="1" a="1"/>
  <c r="F1980" i="1"/>
  <c r="F1979" i="1" a="1"/>
  <c r="F1979" i="1"/>
  <c r="N1979" i="1" a="1"/>
  <c r="N1979" i="1" s="1"/>
  <c r="I1979" i="1" a="1"/>
  <c r="I1979" i="1" s="1"/>
  <c r="G1979" i="1" a="1"/>
  <c r="G1979" i="1"/>
  <c r="Q1979" i="1" a="1"/>
  <c r="Q1979" i="1" s="1"/>
  <c r="K1979" i="1" a="1"/>
  <c r="K1979" i="1" s="1"/>
  <c r="H1977" i="1" a="1"/>
  <c r="H1977" i="1"/>
  <c r="J1979" i="1" a="1"/>
  <c r="J1979" i="1"/>
  <c r="N1977" i="1" a="1"/>
  <c r="N1977" i="1"/>
  <c r="F1977" i="1" a="1"/>
  <c r="F1977" i="1"/>
  <c r="I1977" i="1" a="1"/>
  <c r="I1977" i="1"/>
  <c r="J1977" i="1" a="1"/>
  <c r="J1977" i="1"/>
  <c r="G1977" i="1" a="1"/>
  <c r="G1977" i="1"/>
  <c r="N1974" i="1" a="1"/>
  <c r="N1974" i="1" s="1"/>
  <c r="K1972" i="1" a="1"/>
  <c r="K1972" i="1" s="1"/>
  <c r="O1974" i="1" a="1"/>
  <c r="O1974" i="1"/>
  <c r="J1973" i="1" a="1"/>
  <c r="J1973" i="1"/>
  <c r="H1972" i="1" a="1"/>
  <c r="H1972" i="1"/>
  <c r="F1972" i="1" a="1"/>
  <c r="F1972" i="1" s="1"/>
  <c r="O1976" i="1" a="1"/>
  <c r="O1976" i="1" s="1"/>
  <c r="O1975" i="1" a="1"/>
  <c r="O1975" i="1" s="1"/>
  <c r="L1971" i="1" a="1"/>
  <c r="L1971" i="1" s="1"/>
  <c r="J1975" i="1" a="1"/>
  <c r="J1975" i="1" s="1"/>
  <c r="L1973" i="1" a="1"/>
  <c r="L1973" i="1" s="1"/>
  <c r="N1976" i="1" a="1"/>
  <c r="N1976" i="1" s="1"/>
  <c r="M1976" i="1" a="1"/>
  <c r="M1976" i="1" s="1"/>
  <c r="L1976" i="1" a="1"/>
  <c r="L1976" i="1" s="1"/>
  <c r="I1974" i="1" a="1"/>
  <c r="I1974" i="1" s="1"/>
  <c r="G1974" i="1" a="1"/>
  <c r="G1974" i="1" s="1"/>
  <c r="P1971" i="1" a="1"/>
  <c r="P1971" i="1"/>
  <c r="H1974" i="1" a="1"/>
  <c r="H1974" i="1"/>
  <c r="I1976" i="1" a="1"/>
  <c r="I1976" i="1"/>
  <c r="I1972" i="1" a="1"/>
  <c r="I1972" i="1" s="1"/>
  <c r="K1976" i="1" a="1"/>
  <c r="K1976" i="1" s="1"/>
  <c r="J1976" i="1" a="1"/>
  <c r="J1976" i="1" s="1"/>
  <c r="H1976" i="1" a="1"/>
  <c r="H1976" i="1" s="1"/>
  <c r="G1976" i="1" a="1"/>
  <c r="G1976" i="1" s="1"/>
  <c r="J1974" i="1" a="1"/>
  <c r="J1974" i="1" s="1"/>
  <c r="I1973" i="1" a="1"/>
  <c r="I1973" i="1"/>
  <c r="Q1971" i="1" a="1"/>
  <c r="Q1971" i="1"/>
  <c r="M1971" i="1" a="1"/>
  <c r="M1971" i="1"/>
  <c r="F1976" i="1" a="1"/>
  <c r="F1976" i="1"/>
  <c r="K1974" i="1" a="1"/>
  <c r="K1974" i="1" s="1"/>
  <c r="F1975" i="1" a="1"/>
  <c r="F1975" i="1"/>
  <c r="Q1974" i="1" a="1"/>
  <c r="Q1974" i="1" s="1"/>
  <c r="P1974" i="1" a="1"/>
  <c r="P1974" i="1" s="1"/>
  <c r="M1974" i="1" a="1"/>
  <c r="M1974" i="1" s="1"/>
  <c r="F1974" i="1" a="1"/>
  <c r="F1974" i="1" s="1"/>
  <c r="L1972" i="1" a="1"/>
  <c r="L1972" i="1" s="1"/>
  <c r="N1972" i="1" a="1"/>
  <c r="N1972" i="1"/>
  <c r="Q1975" i="1" a="1"/>
  <c r="Q1975" i="1"/>
  <c r="P1975" i="1" a="1"/>
  <c r="P1975" i="1"/>
  <c r="M1972" i="1" a="1"/>
  <c r="M1972" i="1" s="1"/>
  <c r="G1973" i="1" a="1"/>
  <c r="G1973" i="1" s="1"/>
  <c r="M1975" i="1" a="1"/>
  <c r="M1975" i="1" s="1"/>
  <c r="K1975" i="1" a="1"/>
  <c r="K1975" i="1" s="1"/>
  <c r="I1975" i="1" a="1"/>
  <c r="I1975" i="1"/>
  <c r="Q1973" i="1" a="1"/>
  <c r="Q1973" i="1"/>
  <c r="Q1972" i="1" a="1"/>
  <c r="Q1972" i="1"/>
  <c r="O1972" i="1" a="1"/>
  <c r="O1972" i="1" s="1"/>
  <c r="O1973" i="1" a="1"/>
  <c r="O1973" i="1" s="1"/>
  <c r="K1973" i="1" a="1"/>
  <c r="K1973" i="1" s="1"/>
  <c r="F1973" i="1" a="1"/>
  <c r="F1973" i="1" s="1"/>
  <c r="P1972" i="1" a="1"/>
  <c r="P1972" i="1"/>
  <c r="G1972" i="1" a="1"/>
  <c r="G1972" i="1"/>
  <c r="O1971" i="1" a="1"/>
  <c r="O1971" i="1" s="1"/>
  <c r="N1973" i="1" a="1"/>
  <c r="N1973" i="1"/>
  <c r="J1972" i="1" a="1"/>
  <c r="J1972" i="1"/>
  <c r="N1975" i="1" a="1"/>
  <c r="N1975" i="1"/>
  <c r="L1975" i="1" a="1"/>
  <c r="L1975" i="1"/>
  <c r="L1974" i="1" a="1"/>
  <c r="L1974" i="1"/>
  <c r="M1973" i="1" a="1"/>
  <c r="M1973" i="1" s="1"/>
  <c r="P1973" i="1" a="1"/>
  <c r="P1973" i="1"/>
  <c r="H1973" i="1" a="1"/>
  <c r="H1973" i="1"/>
  <c r="N1971" i="1" a="1"/>
  <c r="N1971" i="1" s="1"/>
  <c r="H1975" i="1" a="1"/>
  <c r="H1975" i="1"/>
  <c r="G1975" i="1" a="1"/>
  <c r="G1975" i="1"/>
  <c r="F2208" i="1" a="1"/>
  <c r="F2208" i="1"/>
  <c r="G2205" i="1" a="1"/>
  <c r="G2205" i="1" s="1"/>
  <c r="K2204" i="1" a="1"/>
  <c r="K2204" i="1" s="1"/>
  <c r="Q2203" i="1" a="1"/>
  <c r="Q2203" i="1"/>
  <c r="N2208" i="1" a="1"/>
  <c r="N2208" i="1" s="1"/>
  <c r="M2208" i="1" a="1"/>
  <c r="M2208" i="1" s="1"/>
  <c r="M2207" i="1" a="1"/>
  <c r="M2207" i="1" s="1"/>
  <c r="P2203" i="1" a="1"/>
  <c r="P2203" i="1" s="1"/>
  <c r="G2207" i="1" a="1"/>
  <c r="G2207" i="1"/>
  <c r="F2206" i="1" a="1"/>
  <c r="F2206" i="1" s="1"/>
  <c r="N2203" i="1" a="1"/>
  <c r="N2203" i="1" s="1"/>
  <c r="N2205" i="1" a="1"/>
  <c r="N2205" i="1" s="1"/>
  <c r="L2208" i="1" a="1"/>
  <c r="L2208" i="1"/>
  <c r="K2205" i="1" a="1"/>
  <c r="K2205" i="1"/>
  <c r="K2208" i="1" a="1"/>
  <c r="K2208" i="1" s="1"/>
  <c r="L2204" i="1" a="1"/>
  <c r="L2204" i="1" s="1"/>
  <c r="J2208" i="1" a="1"/>
  <c r="J2208" i="1" s="1"/>
  <c r="J2205" i="1" a="1"/>
  <c r="J2205" i="1"/>
  <c r="I2208" i="1" a="1"/>
  <c r="I2208" i="1"/>
  <c r="H2208" i="1" a="1"/>
  <c r="H2208" i="1"/>
  <c r="G2208" i="1" a="1"/>
  <c r="G2208" i="1"/>
  <c r="G2206" i="1" a="1"/>
  <c r="G2206" i="1"/>
  <c r="F2205" i="1" a="1"/>
  <c r="F2205" i="1"/>
  <c r="N2204" i="1" a="1"/>
  <c r="N2204" i="1" s="1"/>
  <c r="F2207" i="1" a="1"/>
  <c r="F2207" i="1"/>
  <c r="Q2207" i="1" a="1"/>
  <c r="Q2207" i="1" s="1"/>
  <c r="L2207" i="1" a="1"/>
  <c r="L2207" i="1" s="1"/>
  <c r="H2206" i="1" a="1"/>
  <c r="H2206" i="1" s="1"/>
  <c r="O2204" i="1" a="1"/>
  <c r="O2204" i="1" s="1"/>
  <c r="I2207" i="1" a="1"/>
  <c r="I2207" i="1"/>
  <c r="I2204" i="1" a="1"/>
  <c r="I2204" i="1"/>
  <c r="F2204" i="1" a="1"/>
  <c r="F2204" i="1"/>
  <c r="M2206" i="1" a="1"/>
  <c r="M2206" i="1"/>
  <c r="J2206" i="1" a="1"/>
  <c r="J2206" i="1" s="1"/>
  <c r="Q2204" i="1" a="1"/>
  <c r="Q2204" i="1" s="1"/>
  <c r="J2204" i="1" a="1"/>
  <c r="J2204" i="1" s="1"/>
  <c r="Q2205" i="1" a="1"/>
  <c r="Q2205" i="1" s="1"/>
  <c r="I2205" i="1" a="1"/>
  <c r="I2205" i="1" s="1"/>
  <c r="O2203" i="1" a="1"/>
  <c r="O2203" i="1" s="1"/>
  <c r="H2205" i="1" a="1"/>
  <c r="H2205" i="1" s="1"/>
  <c r="P2206" i="1" a="1"/>
  <c r="P2206" i="1"/>
  <c r="O2206" i="1" a="1"/>
  <c r="O2206" i="1" s="1"/>
  <c r="I2206" i="1" a="1"/>
  <c r="I2206" i="1"/>
  <c r="Q2206" i="1" a="1"/>
  <c r="Q2206" i="1"/>
  <c r="H2204" i="1" a="1"/>
  <c r="H2204" i="1" s="1"/>
  <c r="P2207" i="1" a="1"/>
  <c r="P2207" i="1" s="1"/>
  <c r="J2207" i="1" a="1"/>
  <c r="J2207" i="1" s="1"/>
  <c r="K2206" i="1" a="1"/>
  <c r="K2206" i="1" s="1"/>
  <c r="P2205" i="1" a="1"/>
  <c r="P2205" i="1"/>
  <c r="O2205" i="1" a="1"/>
  <c r="O2205" i="1"/>
  <c r="L2203" i="1" a="1"/>
  <c r="L2203" i="1"/>
  <c r="L2205" i="1" a="1"/>
  <c r="L2205" i="1"/>
  <c r="G2204" i="1" a="1"/>
  <c r="G2204" i="1"/>
  <c r="N2207" i="1" a="1"/>
  <c r="N2207" i="1" s="1"/>
  <c r="O2207" i="1" a="1"/>
  <c r="O2207" i="1" s="1"/>
  <c r="K2207" i="1" a="1"/>
  <c r="K2207" i="1" s="1"/>
  <c r="H2207" i="1" a="1"/>
  <c r="H2207" i="1"/>
  <c r="N2206" i="1" a="1"/>
  <c r="N2206" i="1"/>
  <c r="L2206" i="1" a="1"/>
  <c r="L2206" i="1" s="1"/>
  <c r="M2204" i="1" a="1"/>
  <c r="M2204" i="1" s="1"/>
  <c r="P2204" i="1" a="1"/>
  <c r="P2204" i="1"/>
  <c r="M2203" i="1" a="1"/>
  <c r="M2203" i="1"/>
  <c r="O2208" i="1" a="1"/>
  <c r="O2208" i="1" s="1"/>
  <c r="M2205" i="1" a="1"/>
  <c r="M2205" i="1" s="1"/>
  <c r="K1962" i="1" a="1"/>
  <c r="K1962" i="1" s="1"/>
  <c r="M1963" i="1" a="1"/>
  <c r="M1963" i="1" s="1"/>
  <c r="L1963" i="1" a="1"/>
  <c r="L1963" i="1" s="1"/>
  <c r="I1963" i="1" a="1"/>
  <c r="I1963" i="1" s="1"/>
  <c r="G1963" i="1" a="1"/>
  <c r="G1963" i="1"/>
  <c r="F1963" i="1" a="1"/>
  <c r="F1963" i="1"/>
  <c r="Q1962" i="1" a="1"/>
  <c r="Q1962" i="1" s="1"/>
  <c r="O1962" i="1" a="1"/>
  <c r="O1962" i="1" s="1"/>
  <c r="H1963" i="1" a="1"/>
  <c r="H1963" i="1" s="1"/>
  <c r="K1963" i="1" a="1"/>
  <c r="K1963" i="1" s="1"/>
  <c r="J1963" i="1" a="1"/>
  <c r="J1963" i="1"/>
  <c r="P1962" i="1" a="1"/>
  <c r="P1962" i="1" s="1"/>
  <c r="N1962" i="1" a="1"/>
  <c r="N1962" i="1" s="1"/>
  <c r="G1964" i="1" a="1"/>
  <c r="G1964" i="1"/>
  <c r="F1964" i="1" a="1"/>
  <c r="F1964" i="1"/>
  <c r="Q1963" i="1" a="1"/>
  <c r="Q1963" i="1"/>
  <c r="P1963" i="1" a="1"/>
  <c r="P1963" i="1"/>
  <c r="O1963" i="1" a="1"/>
  <c r="O1963" i="1" s="1"/>
  <c r="N1963" i="1" a="1"/>
  <c r="N1963" i="1"/>
  <c r="M1962" i="1" a="1"/>
  <c r="M1962" i="1" s="1"/>
  <c r="L1962" i="1" a="1"/>
  <c r="L1962" i="1"/>
  <c r="N1969" i="1" a="1"/>
  <c r="N1969" i="1" s="1"/>
  <c r="K1969" i="1" a="1"/>
  <c r="K1969" i="1" s="1"/>
  <c r="F1970" i="1" a="1"/>
  <c r="F1970" i="1" s="1"/>
  <c r="Q1969" i="1" a="1"/>
  <c r="Q1969" i="1" s="1"/>
  <c r="P1969" i="1" a="1"/>
  <c r="P1969" i="1"/>
  <c r="O1969" i="1" a="1"/>
  <c r="O1969" i="1" s="1"/>
  <c r="L1969" i="1" a="1"/>
  <c r="L1969" i="1"/>
  <c r="M1969" i="1" a="1"/>
  <c r="M1969" i="1" s="1"/>
  <c r="J1261" i="1" a="1"/>
  <c r="J1261" i="1" s="1"/>
  <c r="M1258" i="1" a="1"/>
  <c r="M1258" i="1" s="1"/>
  <c r="I1258" i="1" a="1"/>
  <c r="I1258" i="1" s="1"/>
  <c r="Q1260" i="1" a="1"/>
  <c r="Q1260" i="1"/>
  <c r="N1258" i="1" a="1"/>
  <c r="N1258" i="1" s="1"/>
  <c r="L1259" i="1" a="1"/>
  <c r="L1259" i="1"/>
  <c r="G1258" i="1" a="1"/>
  <c r="G1258" i="1" s="1"/>
  <c r="K1262" i="1" a="1"/>
  <c r="K1262" i="1"/>
  <c r="J1262" i="1" a="1"/>
  <c r="J1262" i="1"/>
  <c r="I1262" i="1" a="1"/>
  <c r="I1262" i="1" s="1"/>
  <c r="H1262" i="1" a="1"/>
  <c r="H1262" i="1" s="1"/>
  <c r="G1262" i="1" a="1"/>
  <c r="G1262" i="1" s="1"/>
  <c r="H1259" i="1" a="1"/>
  <c r="H1259" i="1" s="1"/>
  <c r="L1261" i="1" a="1"/>
  <c r="L1261" i="1" s="1"/>
  <c r="L1260" i="1" a="1"/>
  <c r="L1260" i="1"/>
  <c r="K1259" i="1" a="1"/>
  <c r="K1259" i="1"/>
  <c r="Q1258" i="1" a="1"/>
  <c r="Q1258" i="1" s="1"/>
  <c r="P1260" i="1" a="1"/>
  <c r="P1260" i="1"/>
  <c r="K1260" i="1" a="1"/>
  <c r="K1260" i="1"/>
  <c r="H1258" i="1" a="1"/>
  <c r="H1258" i="1" s="1"/>
  <c r="I1261" i="1" a="1"/>
  <c r="I1261" i="1"/>
  <c r="P1258" i="1" a="1"/>
  <c r="P1258" i="1"/>
  <c r="J1258" i="1" a="1"/>
  <c r="J1258" i="1"/>
  <c r="O1261" i="1" a="1"/>
  <c r="O1261" i="1" s="1"/>
  <c r="N1261" i="1" a="1"/>
  <c r="N1261" i="1"/>
  <c r="F1261" i="1" a="1"/>
  <c r="F1261" i="1"/>
  <c r="Q1259" i="1" a="1"/>
  <c r="Q1259" i="1"/>
  <c r="G1259" i="1" a="1"/>
  <c r="G1259" i="1"/>
  <c r="M1261" i="1" a="1"/>
  <c r="M1261" i="1" s="1"/>
  <c r="K1261" i="1" a="1"/>
  <c r="K1261" i="1" s="1"/>
  <c r="G1260" i="1" a="1"/>
  <c r="G1260" i="1" s="1"/>
  <c r="H1261" i="1" a="1"/>
  <c r="H1261" i="1"/>
  <c r="O1260" i="1" a="1"/>
  <c r="O1260" i="1"/>
  <c r="I1260" i="1" a="1"/>
  <c r="I1260" i="1"/>
  <c r="F1260" i="1" a="1"/>
  <c r="F1260" i="1"/>
  <c r="I1259" i="1" a="1"/>
  <c r="I1259" i="1"/>
  <c r="K1258" i="1" a="1"/>
  <c r="K1258" i="1"/>
  <c r="F1262" i="1" a="1"/>
  <c r="F1262" i="1"/>
  <c r="J1260" i="1" a="1"/>
  <c r="J1260" i="1"/>
  <c r="F1258" i="1" a="1"/>
  <c r="F1258" i="1" s="1"/>
  <c r="G1261" i="1" a="1"/>
  <c r="G1261" i="1" s="1"/>
  <c r="N1260" i="1" a="1"/>
  <c r="N1260" i="1" s="1"/>
  <c r="M1260" i="1" a="1"/>
  <c r="M1260" i="1" s="1"/>
  <c r="M1259" i="1" a="1"/>
  <c r="M1259" i="1"/>
  <c r="F1259" i="1" a="1"/>
  <c r="F1259" i="1" s="1"/>
  <c r="P1259" i="1" a="1"/>
  <c r="P1259" i="1" s="1"/>
  <c r="O1258" i="1" a="1"/>
  <c r="O1258" i="1"/>
  <c r="Q1261" i="1" a="1"/>
  <c r="Q1261" i="1"/>
  <c r="L1258" i="1" a="1"/>
  <c r="L1258" i="1" s="1"/>
  <c r="P1261" i="1" a="1"/>
  <c r="P1261" i="1"/>
  <c r="H1260" i="1" a="1"/>
  <c r="H1260" i="1"/>
  <c r="O1259" i="1" a="1"/>
  <c r="O1259" i="1"/>
  <c r="N1259" i="1" a="1"/>
  <c r="N1259" i="1" s="1"/>
  <c r="J1259" i="1" a="1"/>
  <c r="J1259" i="1"/>
  <c r="Q1257" i="1" a="1"/>
  <c r="Q1257" i="1"/>
  <c r="M1257" i="1" a="1"/>
  <c r="M1257" i="1"/>
  <c r="I1257" i="1" a="1"/>
  <c r="I1257" i="1"/>
  <c r="O1255" i="1" a="1"/>
  <c r="O1255" i="1" s="1"/>
  <c r="I1256" i="1" a="1"/>
  <c r="I1256" i="1" s="1"/>
  <c r="K1255" i="1" a="1"/>
  <c r="K1255" i="1"/>
  <c r="G1253" i="1" a="1"/>
  <c r="G1253" i="1"/>
  <c r="I1254" i="1" a="1"/>
  <c r="I1254" i="1"/>
  <c r="J1255" i="1" a="1"/>
  <c r="J1255" i="1"/>
  <c r="J1256" i="1" a="1"/>
  <c r="J1256" i="1" s="1"/>
  <c r="N1254" i="1" a="1"/>
  <c r="N1254" i="1"/>
  <c r="L1257" i="1" a="1"/>
  <c r="L1257" i="1"/>
  <c r="O1256" i="1" a="1"/>
  <c r="O1256" i="1" s="1"/>
  <c r="K1256" i="1" a="1"/>
  <c r="K1256" i="1"/>
  <c r="F1254" i="1" a="1"/>
  <c r="F1254" i="1" s="1"/>
  <c r="F1256" i="1" a="1"/>
  <c r="F1256" i="1"/>
  <c r="J1254" i="1" a="1"/>
  <c r="J1254" i="1"/>
  <c r="H1253" i="1" a="1"/>
  <c r="H1253" i="1" s="1"/>
  <c r="O1254" i="1" a="1"/>
  <c r="O1254" i="1" s="1"/>
  <c r="M1254" i="1" a="1"/>
  <c r="M1254" i="1" s="1"/>
  <c r="F1257" i="1" a="1"/>
  <c r="F1257" i="1" s="1"/>
  <c r="Q1256" i="1" a="1"/>
  <c r="Q1256" i="1" s="1"/>
  <c r="K1253" i="1" a="1"/>
  <c r="K1253" i="1" s="1"/>
  <c r="N1256" i="1" a="1"/>
  <c r="N1256" i="1" s="1"/>
  <c r="P1253" i="1" a="1"/>
  <c r="P1253" i="1"/>
  <c r="M1256" i="1" a="1"/>
  <c r="M1256" i="1" s="1"/>
  <c r="L1256" i="1" a="1"/>
  <c r="L1256" i="1" s="1"/>
  <c r="G1256" i="1" a="1"/>
  <c r="G1256" i="1"/>
  <c r="O1252" i="1" a="1"/>
  <c r="O1252" i="1"/>
  <c r="F1253" i="1" a="1"/>
  <c r="F1253" i="1"/>
  <c r="Q1255" i="1" a="1"/>
  <c r="Q1255" i="1" s="1"/>
  <c r="L1253" i="1" a="1"/>
  <c r="L1253" i="1"/>
  <c r="N1252" i="1" a="1"/>
  <c r="N1252" i="1" s="1"/>
  <c r="P1252" i="1" a="1"/>
  <c r="P1252" i="1"/>
  <c r="Q1253" i="1" a="1"/>
  <c r="Q1253" i="1"/>
  <c r="N1255" i="1" a="1"/>
  <c r="N1255" i="1"/>
  <c r="Q1254" i="1" a="1"/>
  <c r="Q1254" i="1"/>
  <c r="K1254" i="1" a="1"/>
  <c r="K1254" i="1"/>
  <c r="N1253" i="1" a="1"/>
  <c r="N1253" i="1"/>
  <c r="J1253" i="1" a="1"/>
  <c r="J1253" i="1" s="1"/>
  <c r="P1255" i="1" a="1"/>
  <c r="P1255" i="1" s="1"/>
  <c r="P1257" i="1" a="1"/>
  <c r="P1257" i="1"/>
  <c r="N1257" i="1" a="1"/>
  <c r="N1257" i="1" s="1"/>
  <c r="J1257" i="1" a="1"/>
  <c r="J1257" i="1"/>
  <c r="H1257" i="1" a="1"/>
  <c r="H1257" i="1" s="1"/>
  <c r="P1256" i="1" a="1"/>
  <c r="P1256" i="1"/>
  <c r="M1255" i="1" a="1"/>
  <c r="M1255" i="1" s="1"/>
  <c r="O1253" i="1" a="1"/>
  <c r="O1253" i="1" s="1"/>
  <c r="P1254" i="1" a="1"/>
  <c r="P1254" i="1" s="1"/>
  <c r="I1255" i="1" a="1"/>
  <c r="I1255" i="1" s="1"/>
  <c r="G1255" i="1" a="1"/>
  <c r="G1255" i="1"/>
  <c r="H1254" i="1" a="1"/>
  <c r="H1254" i="1" s="1"/>
  <c r="M1253" i="1" a="1"/>
  <c r="M1253" i="1"/>
  <c r="Q1252" i="1" a="1"/>
  <c r="Q1252" i="1"/>
  <c r="H1256" i="1" a="1"/>
  <c r="H1256" i="1"/>
  <c r="G1254" i="1" a="1"/>
  <c r="G1254" i="1"/>
  <c r="I1253" i="1" a="1"/>
  <c r="I1253" i="1" s="1"/>
  <c r="G1257" i="1" a="1"/>
  <c r="G1257" i="1" s="1"/>
  <c r="K1257" i="1" a="1"/>
  <c r="K1257" i="1"/>
  <c r="L1255" i="1" a="1"/>
  <c r="L1255" i="1"/>
  <c r="F1255" i="1" a="1"/>
  <c r="F1255" i="1" s="1"/>
  <c r="M1252" i="1" a="1"/>
  <c r="M1252" i="1"/>
  <c r="L1254" i="1" a="1"/>
  <c r="L1254" i="1"/>
  <c r="O1257" i="1" a="1"/>
  <c r="O1257" i="1"/>
  <c r="H1255" i="1" a="1"/>
  <c r="H1255" i="1"/>
  <c r="I1247" i="1" a="1"/>
  <c r="I1247" i="1"/>
  <c r="O1247" i="1" a="1"/>
  <c r="O1247" i="1" s="1"/>
  <c r="O1251" i="1" a="1"/>
  <c r="O1251" i="1" s="1"/>
  <c r="L1252" i="1" a="1"/>
  <c r="L1252" i="1" s="1"/>
  <c r="K1252" i="1" a="1"/>
  <c r="K1252" i="1"/>
  <c r="I1252" i="1" a="1"/>
  <c r="I1252" i="1"/>
  <c r="Q1250" i="1" a="1"/>
  <c r="Q1250" i="1"/>
  <c r="O1250" i="1" a="1"/>
  <c r="O1250" i="1" s="1"/>
  <c r="G1251" i="1" a="1"/>
  <c r="G1251" i="1" s="1"/>
  <c r="M1251" i="1" a="1"/>
  <c r="M1251" i="1" s="1"/>
  <c r="O1249" i="1" a="1"/>
  <c r="O1249" i="1" s="1"/>
  <c r="J1252" i="1" a="1"/>
  <c r="J1252" i="1" s="1"/>
  <c r="M1249" i="1" a="1"/>
  <c r="M1249" i="1" s="1"/>
  <c r="F1250" i="1" a="1"/>
  <c r="F1250" i="1" s="1"/>
  <c r="N1249" i="1" a="1"/>
  <c r="N1249" i="1" s="1"/>
  <c r="H1252" i="1" a="1"/>
  <c r="H1252" i="1"/>
  <c r="Q1251" i="1" a="1"/>
  <c r="Q1251" i="1" s="1"/>
  <c r="N1251" i="1" a="1"/>
  <c r="N1251" i="1" s="1"/>
  <c r="K1250" i="1" a="1"/>
  <c r="K1250" i="1" s="1"/>
  <c r="Q1249" i="1" a="1"/>
  <c r="Q1249" i="1" s="1"/>
  <c r="O1248" i="1" a="1"/>
  <c r="O1248" i="1"/>
  <c r="I1249" i="1" a="1"/>
  <c r="I1249" i="1" s="1"/>
  <c r="F1248" i="1" a="1"/>
  <c r="F1248" i="1"/>
  <c r="J1250" i="1" a="1"/>
  <c r="J1250" i="1" s="1"/>
  <c r="L1249" i="1" a="1"/>
  <c r="L1249" i="1"/>
  <c r="L1251" i="1" a="1"/>
  <c r="L1251" i="1" s="1"/>
  <c r="K1251" i="1" a="1"/>
  <c r="K1251" i="1"/>
  <c r="J1251" i="1" a="1"/>
  <c r="J1251" i="1"/>
  <c r="Q1247" i="1" a="1"/>
  <c r="Q1247" i="1"/>
  <c r="F1251" i="1" a="1"/>
  <c r="F1251" i="1"/>
  <c r="K1248" i="1" a="1"/>
  <c r="K1248" i="1" s="1"/>
  <c r="I1251" i="1" a="1"/>
  <c r="I1251" i="1" s="1"/>
  <c r="P1247" i="1" a="1"/>
  <c r="P1247" i="1"/>
  <c r="J1249" i="1" a="1"/>
  <c r="J1249" i="1"/>
  <c r="H1249" i="1" a="1"/>
  <c r="H1249" i="1"/>
  <c r="G1248" i="1" a="1"/>
  <c r="G1248" i="1" s="1"/>
  <c r="I1250" i="1" a="1"/>
  <c r="I1250" i="1"/>
  <c r="P1250" i="1" a="1"/>
  <c r="P1250" i="1" s="1"/>
  <c r="H1250" i="1" a="1"/>
  <c r="H1250" i="1" s="1"/>
  <c r="G1250" i="1" a="1"/>
  <c r="G1250" i="1"/>
  <c r="K1249" i="1" a="1"/>
  <c r="K1249" i="1" s="1"/>
  <c r="P1249" i="1" a="1"/>
  <c r="P1249" i="1" s="1"/>
  <c r="G1249" i="1" a="1"/>
  <c r="G1249" i="1" s="1"/>
  <c r="J1248" i="1" a="1"/>
  <c r="J1248" i="1"/>
  <c r="F1249" i="1" a="1"/>
  <c r="F1249" i="1"/>
  <c r="J1247" i="1" a="1"/>
  <c r="J1247" i="1" s="1"/>
  <c r="Q1248" i="1" a="1"/>
  <c r="Q1248" i="1"/>
  <c r="P1248" i="1" a="1"/>
  <c r="P1248" i="1" s="1"/>
  <c r="L1247" i="1" a="1"/>
  <c r="L1247" i="1" s="1"/>
  <c r="M1248" i="1" a="1"/>
  <c r="M1248" i="1" s="1"/>
  <c r="H1248" i="1" a="1"/>
  <c r="H1248" i="1"/>
  <c r="L1248" i="1" a="1"/>
  <c r="L1248" i="1" s="1"/>
  <c r="G1252" i="1" a="1"/>
  <c r="G1252" i="1"/>
  <c r="L1250" i="1" a="1"/>
  <c r="L1250" i="1" s="1"/>
  <c r="N1248" i="1" a="1"/>
  <c r="N1248" i="1"/>
  <c r="F1252" i="1" a="1"/>
  <c r="F1252" i="1"/>
  <c r="P1251" i="1" a="1"/>
  <c r="P1251" i="1"/>
  <c r="H1251" i="1" a="1"/>
  <c r="H1251" i="1"/>
  <c r="N1250" i="1" a="1"/>
  <c r="N1250" i="1" s="1"/>
  <c r="M1250" i="1" a="1"/>
  <c r="M1250" i="1"/>
  <c r="I1248" i="1" a="1"/>
  <c r="I1248" i="1"/>
  <c r="N1247" i="1" a="1"/>
  <c r="N1247" i="1" s="1"/>
  <c r="M1247" i="1" a="1"/>
  <c r="M1247" i="1"/>
  <c r="K1247" i="1" a="1"/>
  <c r="K1247" i="1"/>
  <c r="O1245" i="1" a="1"/>
  <c r="O1245" i="1"/>
  <c r="G1244" i="1" a="1"/>
  <c r="G1244" i="1" s="1"/>
  <c r="I1243" i="1" a="1"/>
  <c r="I1243" i="1"/>
  <c r="M1242" i="1" a="1"/>
  <c r="M1242" i="1"/>
  <c r="H1245" i="1" a="1"/>
  <c r="H1245" i="1" s="1"/>
  <c r="N1243" i="1" a="1"/>
  <c r="N1243" i="1"/>
  <c r="J1242" i="1" a="1"/>
  <c r="J1242" i="1" s="1"/>
  <c r="L1244" i="1" a="1"/>
  <c r="L1244" i="1" s="1"/>
  <c r="J1243" i="1" a="1"/>
  <c r="J1243" i="1" s="1"/>
  <c r="I1244" i="1" a="1"/>
  <c r="I1244" i="1" s="1"/>
  <c r="I1245" i="1" a="1"/>
  <c r="I1245" i="1" s="1"/>
  <c r="P1244" i="1" a="1"/>
  <c r="P1244" i="1"/>
  <c r="H1244" i="1" a="1"/>
  <c r="H1244" i="1"/>
  <c r="P1242" i="1" a="1"/>
  <c r="P1242" i="1" s="1"/>
  <c r="J1244" i="1" a="1"/>
  <c r="J1244" i="1" s="1"/>
  <c r="H1243" i="1" a="1"/>
  <c r="H1243" i="1" s="1"/>
  <c r="G1243" i="1" a="1"/>
  <c r="G1243" i="1"/>
  <c r="I1242" i="1" a="1"/>
  <c r="I1242" i="1" s="1"/>
  <c r="Q1242" i="1" a="1"/>
  <c r="Q1242" i="1" s="1"/>
  <c r="L1242" i="1" a="1"/>
  <c r="L1242" i="1"/>
  <c r="M1244" i="1" a="1"/>
  <c r="M1244" i="1" s="1"/>
  <c r="Q1244" i="1" a="1"/>
  <c r="Q1244" i="1"/>
  <c r="Q1243" i="1" a="1"/>
  <c r="Q1243" i="1"/>
  <c r="M1243" i="1" a="1"/>
  <c r="M1243" i="1"/>
  <c r="Q1245" i="1" a="1"/>
  <c r="Q1245" i="1" s="1"/>
  <c r="K1245" i="1" a="1"/>
  <c r="K1245" i="1"/>
  <c r="O1244" i="1" a="1"/>
  <c r="O1244" i="1"/>
  <c r="J1245" i="1" a="1"/>
  <c r="J1245" i="1" s="1"/>
  <c r="N1244" i="1" a="1"/>
  <c r="N1244" i="1"/>
  <c r="H1247" i="1" a="1"/>
  <c r="H1247" i="1" s="1"/>
  <c r="G1247" i="1" a="1"/>
  <c r="G1247" i="1" s="1"/>
  <c r="F1247" i="1" a="1"/>
  <c r="F1247" i="1"/>
  <c r="L1246" i="1" a="1"/>
  <c r="L1246" i="1" s="1"/>
  <c r="Q1246" i="1" a="1"/>
  <c r="Q1246" i="1" s="1"/>
  <c r="P1246" i="1" a="1"/>
  <c r="P1246" i="1" s="1"/>
  <c r="O1246" i="1" a="1"/>
  <c r="O1246" i="1" s="1"/>
  <c r="K1242" i="1" a="1"/>
  <c r="K1242" i="1" s="1"/>
  <c r="N1246" i="1" a="1"/>
  <c r="N1246" i="1" s="1"/>
  <c r="H1246" i="1" a="1"/>
  <c r="H1246" i="1"/>
  <c r="L1245" i="1" a="1"/>
  <c r="L1245" i="1" s="1"/>
  <c r="K1246" i="1" a="1"/>
  <c r="K1246" i="1" s="1"/>
  <c r="M1245" i="1" a="1"/>
  <c r="M1245" i="1" s="1"/>
  <c r="K1243" i="1" a="1"/>
  <c r="K1243" i="1" s="1"/>
  <c r="I1246" i="1" a="1"/>
  <c r="I1246" i="1" s="1"/>
  <c r="P1245" i="1" a="1"/>
  <c r="P1245" i="1"/>
  <c r="F1242" i="1" a="1"/>
  <c r="F1242" i="1"/>
  <c r="K1244" i="1" a="1"/>
  <c r="K1244" i="1"/>
  <c r="N1242" i="1" a="1"/>
  <c r="N1242" i="1"/>
  <c r="Q1241" i="1" a="1"/>
  <c r="Q1241" i="1"/>
  <c r="G1242" i="1" a="1"/>
  <c r="G1242" i="1"/>
  <c r="M1246" i="1" a="1"/>
  <c r="M1246" i="1"/>
  <c r="L1243" i="1" a="1"/>
  <c r="L1243" i="1"/>
  <c r="O1242" i="1" a="1"/>
  <c r="O1242" i="1"/>
  <c r="F1243" i="1" a="1"/>
  <c r="F1243" i="1"/>
  <c r="J1246" i="1" a="1"/>
  <c r="J1246" i="1" s="1"/>
  <c r="H1242" i="1" a="1"/>
  <c r="H1242" i="1"/>
  <c r="F1245" i="1" a="1"/>
  <c r="F1245" i="1"/>
  <c r="G1246" i="1" a="1"/>
  <c r="G1246" i="1" s="1"/>
  <c r="P1243" i="1" a="1"/>
  <c r="P1243" i="1" s="1"/>
  <c r="N1245" i="1" a="1"/>
  <c r="N1245" i="1" s="1"/>
  <c r="F1244" i="1" a="1"/>
  <c r="F1244" i="1" s="1"/>
  <c r="O1243" i="1" a="1"/>
  <c r="O1243" i="1"/>
  <c r="F1246" i="1" a="1"/>
  <c r="F1246" i="1"/>
  <c r="G1245" i="1" a="1"/>
  <c r="G1245" i="1"/>
  <c r="P1241" i="1" a="1"/>
  <c r="P1241" i="1" s="1"/>
  <c r="J1239" i="1" a="1"/>
  <c r="J1239" i="1" s="1"/>
  <c r="N1241" i="1" a="1"/>
  <c r="N1241" i="1"/>
  <c r="Q1239" i="1" a="1"/>
  <c r="Q1239" i="1" s="1"/>
  <c r="F1238" i="1" a="1"/>
  <c r="F1238" i="1"/>
  <c r="J1241" i="1" a="1"/>
  <c r="J1241" i="1"/>
  <c r="F1241" i="1" a="1"/>
  <c r="F1241" i="1"/>
  <c r="Q1240" i="1" a="1"/>
  <c r="Q1240" i="1" s="1"/>
  <c r="F1240" i="1" a="1"/>
  <c r="F1240" i="1" s="1"/>
  <c r="P1239" i="1" a="1"/>
  <c r="P1239" i="1" s="1"/>
  <c r="G1238" i="1" a="1"/>
  <c r="G1238" i="1"/>
  <c r="N1239" i="1" a="1"/>
  <c r="N1239" i="1"/>
  <c r="L1239" i="1" a="1"/>
  <c r="L1239" i="1"/>
  <c r="H1239" i="1" a="1"/>
  <c r="H1239" i="1"/>
  <c r="O1238" i="1" a="1"/>
  <c r="O1238" i="1"/>
  <c r="N1238" i="1" a="1"/>
  <c r="N1238" i="1"/>
  <c r="H1237" i="1" a="1"/>
  <c r="H1237" i="1"/>
  <c r="L1238" i="1" a="1"/>
  <c r="L1238" i="1"/>
  <c r="J1238" i="1" a="1"/>
  <c r="J1238" i="1" s="1"/>
  <c r="I1238" i="1" a="1"/>
  <c r="I1238" i="1"/>
  <c r="F1237" i="1" a="1"/>
  <c r="F1237" i="1"/>
  <c r="H1238" i="1" a="1"/>
  <c r="H1238" i="1" s="1"/>
  <c r="G1237" i="1" a="1"/>
  <c r="G1237" i="1"/>
  <c r="O1237" i="1" a="1"/>
  <c r="O1237" i="1" s="1"/>
  <c r="O1241" i="1" a="1"/>
  <c r="O1241" i="1" s="1"/>
  <c r="K1237" i="1" a="1"/>
  <c r="K1237" i="1" s="1"/>
  <c r="M1241" i="1" a="1"/>
  <c r="M1241" i="1" s="1"/>
  <c r="L1241" i="1" a="1"/>
  <c r="L1241" i="1"/>
  <c r="P1240" i="1" a="1"/>
  <c r="P1240" i="1" s="1"/>
  <c r="L1240" i="1" a="1"/>
  <c r="L1240" i="1" s="1"/>
  <c r="M1237" i="1" a="1"/>
  <c r="M1237" i="1" s="1"/>
  <c r="M1239" i="1" a="1"/>
  <c r="M1239" i="1" s="1"/>
  <c r="M1236" i="1" a="1"/>
  <c r="M1236" i="1" s="1"/>
  <c r="M1240" i="1" a="1"/>
  <c r="M1240" i="1" s="1"/>
  <c r="K1239" i="1" a="1"/>
  <c r="K1239" i="1" s="1"/>
  <c r="J1240" i="1" a="1"/>
  <c r="J1240" i="1" s="1"/>
  <c r="H1241" i="1" a="1"/>
  <c r="H1241" i="1" s="1"/>
  <c r="N1240" i="1" a="1"/>
  <c r="N1240" i="1"/>
  <c r="K1240" i="1" a="1"/>
  <c r="K1240" i="1"/>
  <c r="I1240" i="1" a="1"/>
  <c r="I1240" i="1" s="1"/>
  <c r="G1240" i="1" a="1"/>
  <c r="G1240" i="1"/>
  <c r="Q1238" i="1" a="1"/>
  <c r="Q1238" i="1"/>
  <c r="K1238" i="1" a="1"/>
  <c r="K1238" i="1"/>
  <c r="Q1237" i="1" a="1"/>
  <c r="Q1237" i="1"/>
  <c r="O1236" i="1" a="1"/>
  <c r="O1236" i="1"/>
  <c r="P1238" i="1" a="1"/>
  <c r="P1238" i="1"/>
  <c r="J1237" i="1" a="1"/>
  <c r="J1237" i="1" s="1"/>
  <c r="I1239" i="1" a="1"/>
  <c r="I1239" i="1" s="1"/>
  <c r="I1241" i="1" a="1"/>
  <c r="I1241" i="1" s="1"/>
  <c r="O1240" i="1" a="1"/>
  <c r="O1240" i="1" s="1"/>
  <c r="M1238" i="1" a="1"/>
  <c r="M1238" i="1"/>
  <c r="N1236" i="1" a="1"/>
  <c r="N1236" i="1" s="1"/>
  <c r="H1240" i="1" a="1"/>
  <c r="H1240" i="1"/>
  <c r="I1237" i="1" a="1"/>
  <c r="I1237" i="1"/>
  <c r="F1239" i="1" a="1"/>
  <c r="F1239" i="1" s="1"/>
  <c r="N1237" i="1" a="1"/>
  <c r="N1237" i="1" s="1"/>
  <c r="L1237" i="1" a="1"/>
  <c r="L1237" i="1" s="1"/>
  <c r="K1241" i="1" a="1"/>
  <c r="K1241" i="1"/>
  <c r="G1241" i="1" a="1"/>
  <c r="G1241" i="1" s="1"/>
  <c r="P1236" i="1" a="1"/>
  <c r="P1236" i="1" s="1"/>
  <c r="O1239" i="1" a="1"/>
  <c r="O1239" i="1"/>
  <c r="Q1236" i="1" a="1"/>
  <c r="Q1236" i="1" s="1"/>
  <c r="P1237" i="1" a="1"/>
  <c r="P1237" i="1" s="1"/>
  <c r="G1239" i="1" a="1"/>
  <c r="G1239" i="1" s="1"/>
  <c r="I1231" i="1" a="1"/>
  <c r="I1231" i="1" s="1"/>
  <c r="J1236" i="1" a="1"/>
  <c r="J1236" i="1" s="1"/>
  <c r="F1235" i="1" a="1"/>
  <c r="F1235" i="1" s="1"/>
  <c r="G1235" i="1" a="1"/>
  <c r="G1235" i="1" s="1"/>
  <c r="M1231" i="1" a="1"/>
  <c r="M1231" i="1"/>
  <c r="F1236" i="1" a="1"/>
  <c r="F1236" i="1" s="1"/>
  <c r="I1235" i="1" a="1"/>
  <c r="I1235" i="1"/>
  <c r="I1232" i="1" a="1"/>
  <c r="I1232" i="1"/>
  <c r="F1232" i="1" a="1"/>
  <c r="F1232" i="1"/>
  <c r="N1233" i="1" a="1"/>
  <c r="N1233" i="1"/>
  <c r="K1234" i="1" a="1"/>
  <c r="K1234" i="1"/>
  <c r="P1233" i="1" a="1"/>
  <c r="P1233" i="1"/>
  <c r="K1236" i="1" a="1"/>
  <c r="K1236" i="1" s="1"/>
  <c r="M1233" i="1" a="1"/>
  <c r="M1233" i="1" s="1"/>
  <c r="Q1232" i="1" a="1"/>
  <c r="Q1232" i="1"/>
  <c r="L1232" i="1" a="1"/>
  <c r="L1232" i="1"/>
  <c r="O1235" i="1" a="1"/>
  <c r="O1235" i="1"/>
  <c r="J1234" i="1" a="1"/>
  <c r="J1234" i="1"/>
  <c r="L1233" i="1" a="1"/>
  <c r="L1233" i="1"/>
  <c r="N1232" i="1" a="1"/>
  <c r="N1232" i="1"/>
  <c r="Q1233" i="1" a="1"/>
  <c r="Q1233" i="1" s="1"/>
  <c r="G1233" i="1" a="1"/>
  <c r="G1233" i="1" s="1"/>
  <c r="M1232" i="1" a="1"/>
  <c r="M1232" i="1" s="1"/>
  <c r="H1235" i="1" a="1"/>
  <c r="H1235" i="1" s="1"/>
  <c r="H1232" i="1" a="1"/>
  <c r="H1232" i="1" s="1"/>
  <c r="I1236" i="1" a="1"/>
  <c r="I1236" i="1" s="1"/>
  <c r="N1231" i="1" a="1"/>
  <c r="N1231" i="1"/>
  <c r="H1236" i="1" a="1"/>
  <c r="H1236" i="1" s="1"/>
  <c r="G1236" i="1" a="1"/>
  <c r="G1236" i="1" s="1"/>
  <c r="Q1235" i="1" a="1"/>
  <c r="Q1235" i="1"/>
  <c r="F1233" i="1" a="1"/>
  <c r="F1233" i="1"/>
  <c r="P1235" i="1" a="1"/>
  <c r="P1235" i="1"/>
  <c r="N1235" i="1" a="1"/>
  <c r="N1235" i="1"/>
  <c r="O1233" i="1" a="1"/>
  <c r="O1233" i="1" s="1"/>
  <c r="M1235" i="1" a="1"/>
  <c r="M1235" i="1" s="1"/>
  <c r="Q1234" i="1" a="1"/>
  <c r="Q1234" i="1" s="1"/>
  <c r="K1231" i="1" a="1"/>
  <c r="K1231" i="1"/>
  <c r="L1235" i="1" a="1"/>
  <c r="L1235" i="1"/>
  <c r="K1235" i="1" a="1"/>
  <c r="K1235" i="1"/>
  <c r="J1235" i="1" a="1"/>
  <c r="J1235" i="1"/>
  <c r="N1234" i="1" a="1"/>
  <c r="N1234" i="1"/>
  <c r="I1234" i="1" a="1"/>
  <c r="I1234" i="1" s="1"/>
  <c r="F1234" i="1" a="1"/>
  <c r="F1234" i="1" s="1"/>
  <c r="Q1231" i="1" a="1"/>
  <c r="Q1231" i="1" s="1"/>
  <c r="P1234" i="1" a="1"/>
  <c r="P1234" i="1"/>
  <c r="M1234" i="1" a="1"/>
  <c r="M1234" i="1"/>
  <c r="P1231" i="1" a="1"/>
  <c r="P1231" i="1"/>
  <c r="L1234" i="1" a="1"/>
  <c r="L1234" i="1" s="1"/>
  <c r="O1232" i="1" a="1"/>
  <c r="O1232" i="1"/>
  <c r="J1231" i="1" a="1"/>
  <c r="J1231" i="1" s="1"/>
  <c r="I1233" i="1" a="1"/>
  <c r="I1233" i="1" s="1"/>
  <c r="G1232" i="1" a="1"/>
  <c r="G1232" i="1" s="1"/>
  <c r="J1233" i="1" a="1"/>
  <c r="J1233" i="1" s="1"/>
  <c r="J1232" i="1" a="1"/>
  <c r="J1232" i="1" s="1"/>
  <c r="O1234" i="1" a="1"/>
  <c r="O1234" i="1"/>
  <c r="H1233" i="1" a="1"/>
  <c r="H1233" i="1" s="1"/>
  <c r="K1232" i="1" a="1"/>
  <c r="K1232" i="1" s="1"/>
  <c r="L1236" i="1" a="1"/>
  <c r="L1236" i="1"/>
  <c r="H1234" i="1" a="1"/>
  <c r="H1234" i="1"/>
  <c r="G1234" i="1" a="1"/>
  <c r="G1234" i="1"/>
  <c r="L1231" i="1" a="1"/>
  <c r="L1231" i="1"/>
  <c r="O1231" i="1" a="1"/>
  <c r="O1231" i="1" s="1"/>
  <c r="K1233" i="1" a="1"/>
  <c r="K1233" i="1"/>
  <c r="P1232" i="1" a="1"/>
  <c r="P1232" i="1"/>
  <c r="F1230" i="1" a="1"/>
  <c r="F1230" i="1"/>
  <c r="J1229" i="1" a="1"/>
  <c r="J1229" i="1" s="1"/>
  <c r="Q1227" i="1" a="1"/>
  <c r="Q1227" i="1"/>
  <c r="O1227" i="1" a="1"/>
  <c r="O1227" i="1"/>
  <c r="F1227" i="1" a="1"/>
  <c r="F1227" i="1"/>
  <c r="I1226" i="1" a="1"/>
  <c r="I1226" i="1" s="1"/>
  <c r="H1231" i="1" a="1"/>
  <c r="H1231" i="1" s="1"/>
  <c r="G1231" i="1" a="1"/>
  <c r="G1231" i="1" s="1"/>
  <c r="P1228" i="1" a="1"/>
  <c r="P1228" i="1" s="1"/>
  <c r="F1231" i="1" a="1"/>
  <c r="F1231" i="1"/>
  <c r="Q1230" i="1" a="1"/>
  <c r="Q1230" i="1"/>
  <c r="P1226" i="1" a="1"/>
  <c r="P1226" i="1"/>
  <c r="P1230" i="1" a="1"/>
  <c r="P1230" i="1" s="1"/>
  <c r="Q1229" i="1" a="1"/>
  <c r="Q1229" i="1"/>
  <c r="K1229" i="1" a="1"/>
  <c r="K1229" i="1" s="1"/>
  <c r="N1226" i="1" a="1"/>
  <c r="N1226" i="1"/>
  <c r="F1226" i="1" a="1"/>
  <c r="F1226" i="1" s="1"/>
  <c r="O1230" i="1" a="1"/>
  <c r="O1230" i="1" s="1"/>
  <c r="F1229" i="1" a="1"/>
  <c r="F1229" i="1" s="1"/>
  <c r="M1227" i="1" a="1"/>
  <c r="M1227" i="1" s="1"/>
  <c r="L1226" i="1" a="1"/>
  <c r="L1226" i="1"/>
  <c r="N1227" i="1" a="1"/>
  <c r="N1227" i="1"/>
  <c r="N1230" i="1" a="1"/>
  <c r="N1230" i="1"/>
  <c r="J1230" i="1" a="1"/>
  <c r="J1230" i="1"/>
  <c r="N1229" i="1" a="1"/>
  <c r="N1229" i="1" s="1"/>
  <c r="K1228" i="1" a="1"/>
  <c r="K1228" i="1"/>
  <c r="Q1226" i="1" a="1"/>
  <c r="Q1226" i="1"/>
  <c r="M1229" i="1" a="1"/>
  <c r="M1229" i="1"/>
  <c r="L1229" i="1" a="1"/>
  <c r="L1229" i="1" s="1"/>
  <c r="H1227" i="1" a="1"/>
  <c r="H1227" i="1" s="1"/>
  <c r="O1226" i="1" a="1"/>
  <c r="O1226" i="1" s="1"/>
  <c r="N1228" i="1" a="1"/>
  <c r="N1228" i="1" s="1"/>
  <c r="H1228" i="1" a="1"/>
  <c r="H1228" i="1"/>
  <c r="P1227" i="1" a="1"/>
  <c r="P1227" i="1" s="1"/>
  <c r="I1227" i="1" a="1"/>
  <c r="I1227" i="1" s="1"/>
  <c r="G1227" i="1" a="1"/>
  <c r="G1227" i="1"/>
  <c r="H1230" i="1" a="1"/>
  <c r="H1230" i="1"/>
  <c r="M1230" i="1" a="1"/>
  <c r="M1230" i="1"/>
  <c r="K1230" i="1" a="1"/>
  <c r="K1230" i="1"/>
  <c r="I1230" i="1" a="1"/>
  <c r="I1230" i="1"/>
  <c r="G1230" i="1" a="1"/>
  <c r="G1230" i="1" s="1"/>
  <c r="P1229" i="1" a="1"/>
  <c r="P1229" i="1" s="1"/>
  <c r="K1227" i="1" a="1"/>
  <c r="K1227" i="1" s="1"/>
  <c r="L1228" i="1" a="1"/>
  <c r="L1228" i="1"/>
  <c r="J1226" i="1" a="1"/>
  <c r="J1226" i="1"/>
  <c r="I1229" i="1" a="1"/>
  <c r="I1229" i="1" s="1"/>
  <c r="G1226" i="1" a="1"/>
  <c r="G1226" i="1" s="1"/>
  <c r="O1229" i="1" a="1"/>
  <c r="O1229" i="1" s="1"/>
  <c r="H1229" i="1" a="1"/>
  <c r="H1229" i="1"/>
  <c r="Q1228" i="1" a="1"/>
  <c r="Q1228" i="1" s="1"/>
  <c r="O1228" i="1" a="1"/>
  <c r="O1228" i="1"/>
  <c r="F1228" i="1" a="1"/>
  <c r="F1228" i="1"/>
  <c r="G1228" i="1" a="1"/>
  <c r="G1228" i="1" s="1"/>
  <c r="M1228" i="1" a="1"/>
  <c r="M1228" i="1" s="1"/>
  <c r="K1226" i="1" a="1"/>
  <c r="K1226" i="1" s="1"/>
  <c r="L1227" i="1" a="1"/>
  <c r="L1227" i="1" s="1"/>
  <c r="J1228" i="1" a="1"/>
  <c r="J1228" i="1"/>
  <c r="M1226" i="1" a="1"/>
  <c r="M1226" i="1"/>
  <c r="H1226" i="1" a="1"/>
  <c r="H1226" i="1"/>
  <c r="Q1225" i="1" a="1"/>
  <c r="Q1225" i="1" s="1"/>
  <c r="G1229" i="1" a="1"/>
  <c r="G1229" i="1" s="1"/>
  <c r="J1227" i="1" a="1"/>
  <c r="J1227" i="1" s="1"/>
  <c r="I1228" i="1" a="1"/>
  <c r="I1228" i="1" s="1"/>
  <c r="L1230" i="1" a="1"/>
  <c r="L1230" i="1" s="1"/>
  <c r="Q1220" i="1" a="1"/>
  <c r="Q1220" i="1" s="1"/>
  <c r="Q1223" i="1" a="1"/>
  <c r="Q1223" i="1"/>
  <c r="N1223" i="1" a="1"/>
  <c r="N1223" i="1" s="1"/>
  <c r="M1223" i="1" a="1"/>
  <c r="M1223" i="1" s="1"/>
  <c r="N1221" i="1" a="1"/>
  <c r="N1221" i="1" s="1"/>
  <c r="K1222" i="1" a="1"/>
  <c r="K1222" i="1"/>
  <c r="G1223" i="1" a="1"/>
  <c r="G1223" i="1"/>
  <c r="I1222" i="1" a="1"/>
  <c r="I1222" i="1"/>
  <c r="J1221" i="1" a="1"/>
  <c r="J1221" i="1"/>
  <c r="G1221" i="1" a="1"/>
  <c r="G1221" i="1"/>
  <c r="H1221" i="1" a="1"/>
  <c r="H1221" i="1"/>
  <c r="I1223" i="1" a="1"/>
  <c r="I1223" i="1" s="1"/>
  <c r="P1222" i="1" a="1"/>
  <c r="P1222" i="1"/>
  <c r="K1221" i="1" a="1"/>
  <c r="K1221" i="1"/>
  <c r="L1224" i="1" a="1"/>
  <c r="L1224" i="1"/>
  <c r="J1224" i="1" a="1"/>
  <c r="J1224" i="1"/>
  <c r="M1220" i="1" a="1"/>
  <c r="M1220" i="1" s="1"/>
  <c r="N1222" i="1" a="1"/>
  <c r="N1222" i="1" s="1"/>
  <c r="J1223" i="1" a="1"/>
  <c r="J1223" i="1" s="1"/>
  <c r="K1223" i="1" a="1"/>
  <c r="K1223" i="1" s="1"/>
  <c r="F1221" i="1" a="1"/>
  <c r="F1221" i="1" s="1"/>
  <c r="L1222" i="1" a="1"/>
  <c r="L1222" i="1" s="1"/>
  <c r="H1222" i="1" a="1"/>
  <c r="H1222" i="1" s="1"/>
  <c r="O1224" i="1" a="1"/>
  <c r="O1224" i="1" s="1"/>
  <c r="O1222" i="1" a="1"/>
  <c r="O1222" i="1" s="1"/>
  <c r="O1220" i="1" a="1"/>
  <c r="O1220" i="1" s="1"/>
  <c r="O1223" i="1" a="1"/>
  <c r="O1223" i="1" s="1"/>
  <c r="M1224" i="1" a="1"/>
  <c r="M1224" i="1" s="1"/>
  <c r="H1225" i="1" a="1"/>
  <c r="H1225" i="1" s="1"/>
  <c r="M1222" i="1" a="1"/>
  <c r="M1222" i="1" s="1"/>
  <c r="G1225" i="1" a="1"/>
  <c r="G1225" i="1" s="1"/>
  <c r="K1224" i="1" a="1"/>
  <c r="K1224" i="1"/>
  <c r="H1224" i="1" a="1"/>
  <c r="H1224" i="1" s="1"/>
  <c r="L1221" i="1" a="1"/>
  <c r="L1221" i="1"/>
  <c r="H1223" i="1" a="1"/>
  <c r="H1223" i="1" s="1"/>
  <c r="J1222" i="1" a="1"/>
  <c r="J1222" i="1" s="1"/>
  <c r="N1225" i="1" a="1"/>
  <c r="N1225" i="1"/>
  <c r="Q1221" i="1" a="1"/>
  <c r="Q1221" i="1" s="1"/>
  <c r="Q1224" i="1" a="1"/>
  <c r="Q1224" i="1" s="1"/>
  <c r="Q1222" i="1" a="1"/>
  <c r="Q1222" i="1" s="1"/>
  <c r="I1221" i="1" a="1"/>
  <c r="I1221" i="1"/>
  <c r="O1225" i="1" a="1"/>
  <c r="O1225" i="1"/>
  <c r="F1224" i="1" a="1"/>
  <c r="F1224" i="1"/>
  <c r="O1221" i="1" a="1"/>
  <c r="O1221" i="1"/>
  <c r="P1225" i="1" a="1"/>
  <c r="P1225" i="1"/>
  <c r="M1225" i="1" a="1"/>
  <c r="M1225" i="1"/>
  <c r="N1224" i="1" a="1"/>
  <c r="N1224" i="1" s="1"/>
  <c r="L1225" i="1" a="1"/>
  <c r="L1225" i="1"/>
  <c r="J1225" i="1" a="1"/>
  <c r="J1225" i="1" s="1"/>
  <c r="P1223" i="1" a="1"/>
  <c r="P1223" i="1"/>
  <c r="G1222" i="1" a="1"/>
  <c r="G1222" i="1"/>
  <c r="K1225" i="1" a="1"/>
  <c r="K1225" i="1" s="1"/>
  <c r="I1225" i="1" a="1"/>
  <c r="I1225" i="1"/>
  <c r="F1225" i="1" a="1"/>
  <c r="F1225" i="1" s="1"/>
  <c r="F1223" i="1" a="1"/>
  <c r="F1223" i="1" s="1"/>
  <c r="P1220" i="1" a="1"/>
  <c r="P1220" i="1" s="1"/>
  <c r="F1222" i="1" a="1"/>
  <c r="F1222" i="1" s="1"/>
  <c r="M1221" i="1" a="1"/>
  <c r="M1221" i="1" s="1"/>
  <c r="G1224" i="1" a="1"/>
  <c r="G1224" i="1" s="1"/>
  <c r="P1221" i="1" a="1"/>
  <c r="P1221" i="1" s="1"/>
  <c r="P1224" i="1" a="1"/>
  <c r="P1224" i="1" s="1"/>
  <c r="L1223" i="1" a="1"/>
  <c r="L1223" i="1"/>
  <c r="N1220" i="1" a="1"/>
  <c r="N1220" i="1" s="1"/>
  <c r="I1224" i="1" a="1"/>
  <c r="I1224" i="1"/>
  <c r="F1219" i="1" a="1"/>
  <c r="F1219" i="1" s="1"/>
  <c r="H1218" i="1" a="1"/>
  <c r="H1218" i="1" s="1"/>
  <c r="L1217" i="1" a="1"/>
  <c r="L1217" i="1"/>
  <c r="Q1216" i="1" a="1"/>
  <c r="Q1216" i="1" s="1"/>
  <c r="J1219" i="1" a="1"/>
  <c r="J1219" i="1"/>
  <c r="K1217" i="1" a="1"/>
  <c r="K1217" i="1"/>
  <c r="N1219" i="1" a="1"/>
  <c r="N1219" i="1"/>
  <c r="H1217" i="1" a="1"/>
  <c r="H1217" i="1"/>
  <c r="N1217" i="1" a="1"/>
  <c r="N1217" i="1" s="1"/>
  <c r="G1220" i="1" a="1"/>
  <c r="G1220" i="1"/>
  <c r="K1216" i="1" a="1"/>
  <c r="K1216" i="1"/>
  <c r="P1219" i="1" a="1"/>
  <c r="P1219" i="1"/>
  <c r="N1218" i="1" a="1"/>
  <c r="N1218" i="1"/>
  <c r="M1219" i="1" a="1"/>
  <c r="M1219" i="1" s="1"/>
  <c r="K1219" i="1" a="1"/>
  <c r="K1219" i="1"/>
  <c r="O1216" i="1" a="1"/>
  <c r="O1216" i="1" s="1"/>
  <c r="J1218" i="1" a="1"/>
  <c r="J1218" i="1"/>
  <c r="M1218" i="1" a="1"/>
  <c r="M1218" i="1" s="1"/>
  <c r="P1217" i="1" a="1"/>
  <c r="P1217" i="1" s="1"/>
  <c r="F1218" i="1" a="1"/>
  <c r="F1218" i="1"/>
  <c r="F1217" i="1" a="1"/>
  <c r="F1217" i="1" s="1"/>
  <c r="I1219" i="1" a="1"/>
  <c r="I1219" i="1" s="1"/>
  <c r="M1216" i="1" a="1"/>
  <c r="M1216" i="1"/>
  <c r="J1216" i="1" a="1"/>
  <c r="J1216" i="1"/>
  <c r="I1217" i="1" a="1"/>
  <c r="I1217" i="1" s="1"/>
  <c r="G1218" i="1" a="1"/>
  <c r="G1218" i="1" s="1"/>
  <c r="L1220" i="1" a="1"/>
  <c r="L1220" i="1" s="1"/>
  <c r="F1220" i="1" a="1"/>
  <c r="F1220" i="1"/>
  <c r="K1220" i="1" a="1"/>
  <c r="K1220" i="1" s="1"/>
  <c r="M1215" i="1" a="1"/>
  <c r="M1215" i="1"/>
  <c r="L1219" i="1" a="1"/>
  <c r="L1219" i="1"/>
  <c r="G1219" i="1" a="1"/>
  <c r="G1219" i="1" s="1"/>
  <c r="I1218" i="1" a="1"/>
  <c r="I1218" i="1"/>
  <c r="O1217" i="1" a="1"/>
  <c r="O1217" i="1" s="1"/>
  <c r="J1217" i="1" a="1"/>
  <c r="J1217" i="1"/>
  <c r="F1216" i="1" a="1"/>
  <c r="F1216" i="1"/>
  <c r="P1215" i="1" a="1"/>
  <c r="P1215" i="1"/>
  <c r="P1216" i="1" a="1"/>
  <c r="P1216" i="1"/>
  <c r="J1220" i="1" a="1"/>
  <c r="J1220" i="1" s="1"/>
  <c r="I1220" i="1" a="1"/>
  <c r="I1220" i="1"/>
  <c r="Q1219" i="1" a="1"/>
  <c r="Q1219" i="1"/>
  <c r="H1219" i="1" a="1"/>
  <c r="H1219" i="1"/>
  <c r="Q1218" i="1" a="1"/>
  <c r="Q1218" i="1"/>
  <c r="Q1217" i="1" a="1"/>
  <c r="Q1217" i="1" s="1"/>
  <c r="I1216" i="1" a="1"/>
  <c r="I1216" i="1" s="1"/>
  <c r="H1216" i="1" a="1"/>
  <c r="H1216" i="1" s="1"/>
  <c r="Q1215" i="1" a="1"/>
  <c r="Q1215" i="1"/>
  <c r="L1215" i="1" a="1"/>
  <c r="L1215" i="1" s="1"/>
  <c r="O1218" i="1" a="1"/>
  <c r="O1218" i="1"/>
  <c r="L1218" i="1" a="1"/>
  <c r="L1218" i="1" s="1"/>
  <c r="K1218" i="1" a="1"/>
  <c r="K1218" i="1" s="1"/>
  <c r="M1217" i="1" a="1"/>
  <c r="M1217" i="1" s="1"/>
  <c r="O1215" i="1" a="1"/>
  <c r="O1215" i="1" s="1"/>
  <c r="P1218" i="1" a="1"/>
  <c r="P1218" i="1" s="1"/>
  <c r="H1220" i="1" a="1"/>
  <c r="H1220" i="1" s="1"/>
  <c r="O1219" i="1" a="1"/>
  <c r="O1219" i="1" s="1"/>
  <c r="G1217" i="1" a="1"/>
  <c r="G1217" i="1" s="1"/>
  <c r="K1215" i="1" a="1"/>
  <c r="K1215" i="1"/>
  <c r="N1216" i="1" a="1"/>
  <c r="N1216" i="1"/>
  <c r="L1216" i="1" a="1"/>
  <c r="L1216" i="1" s="1"/>
  <c r="G1216" i="1" a="1"/>
  <c r="G1216" i="1"/>
  <c r="N1215" i="1" a="1"/>
  <c r="N1215" i="1"/>
  <c r="L1214" i="1" a="1"/>
  <c r="L1214" i="1"/>
  <c r="Q1212" i="1" a="1"/>
  <c r="Q1212" i="1"/>
  <c r="K1209" i="1" a="1"/>
  <c r="K1209" i="1"/>
  <c r="Q1214" i="1" a="1"/>
  <c r="Q1214" i="1"/>
  <c r="J1211" i="1" a="1"/>
  <c r="J1211" i="1"/>
  <c r="H1212" i="1" a="1"/>
  <c r="H1212" i="1" s="1"/>
  <c r="L1209" i="1" a="1"/>
  <c r="L1209" i="1" s="1"/>
  <c r="N1214" i="1" a="1"/>
  <c r="N1214" i="1"/>
  <c r="H1214" i="1" a="1"/>
  <c r="H1214" i="1"/>
  <c r="N1211" i="1" a="1"/>
  <c r="N1211" i="1"/>
  <c r="Q1209" i="1" a="1"/>
  <c r="Q1209" i="1" s="1"/>
  <c r="F1214" i="1" a="1"/>
  <c r="F1214" i="1" s="1"/>
  <c r="I1212" i="1" a="1"/>
  <c r="I1212" i="1" s="1"/>
  <c r="J1209" i="1" a="1"/>
  <c r="J1209" i="1"/>
  <c r="P1211" i="1" a="1"/>
  <c r="P1211" i="1"/>
  <c r="G1214" i="1" a="1"/>
  <c r="G1214" i="1" s="1"/>
  <c r="J1212" i="1" a="1"/>
  <c r="J1212" i="1" s="1"/>
  <c r="F1210" i="1" a="1"/>
  <c r="F1210" i="1" s="1"/>
  <c r="L1211" i="1" a="1"/>
  <c r="L1211" i="1" s="1"/>
  <c r="P1209" i="1" a="1"/>
  <c r="P1209" i="1"/>
  <c r="N1209" i="1" a="1"/>
  <c r="N1209" i="1" s="1"/>
  <c r="G1211" i="1" a="1"/>
  <c r="G1211" i="1"/>
  <c r="F1211" i="1" a="1"/>
  <c r="F1211" i="1" s="1"/>
  <c r="L1210" i="1" a="1"/>
  <c r="L1210" i="1" s="1"/>
  <c r="I1210" i="1" a="1"/>
  <c r="I1210" i="1" s="1"/>
  <c r="N1210" i="1" a="1"/>
  <c r="N1210" i="1" s="1"/>
  <c r="M1210" i="1" a="1"/>
  <c r="M1210" i="1"/>
  <c r="P1212" i="1" a="1"/>
  <c r="P1212" i="1" s="1"/>
  <c r="L1212" i="1" a="1"/>
  <c r="L1212" i="1" s="1"/>
  <c r="Q1211" i="1" a="1"/>
  <c r="Q1211" i="1" s="1"/>
  <c r="O1209" i="1" a="1"/>
  <c r="O1209" i="1"/>
  <c r="K1211" i="1" a="1"/>
  <c r="K1211" i="1"/>
  <c r="J1210" i="1" a="1"/>
  <c r="J1210" i="1"/>
  <c r="K1212" i="1" a="1"/>
  <c r="K1212" i="1" s="1"/>
  <c r="G1212" i="1" a="1"/>
  <c r="G1212" i="1"/>
  <c r="G1210" i="1" a="1"/>
  <c r="G1210" i="1" s="1"/>
  <c r="K1210" i="1" a="1"/>
  <c r="K1210" i="1" s="1"/>
  <c r="M1209" i="1" a="1"/>
  <c r="M1209" i="1"/>
  <c r="O1212" i="1" a="1"/>
  <c r="O1212" i="1"/>
  <c r="O1211" i="1" a="1"/>
  <c r="O1211" i="1" s="1"/>
  <c r="I1211" i="1" a="1"/>
  <c r="I1211" i="1"/>
  <c r="N1212" i="1" a="1"/>
  <c r="N1212" i="1"/>
  <c r="O1210" i="1" a="1"/>
  <c r="O1210" i="1"/>
  <c r="H1211" i="1" a="1"/>
  <c r="H1211" i="1" s="1"/>
  <c r="H1210" i="1" a="1"/>
  <c r="H1210" i="1" s="1"/>
  <c r="J1215" i="1" a="1"/>
  <c r="J1215" i="1" s="1"/>
  <c r="M1211" i="1" a="1"/>
  <c r="M1211" i="1" s="1"/>
  <c r="F1212" i="1" a="1"/>
  <c r="F1212" i="1"/>
  <c r="I1215" i="1" a="1"/>
  <c r="I1215" i="1" s="1"/>
  <c r="M1212" i="1" a="1"/>
  <c r="M1212" i="1" s="1"/>
  <c r="Q1210" i="1" a="1"/>
  <c r="Q1210" i="1" s="1"/>
  <c r="O1214" i="1" a="1"/>
  <c r="O1214" i="1"/>
  <c r="I1214" i="1" a="1"/>
  <c r="I1214" i="1" s="1"/>
  <c r="H1215" i="1" a="1"/>
  <c r="H1215" i="1" s="1"/>
  <c r="G1215" i="1" a="1"/>
  <c r="G1215" i="1"/>
  <c r="F1215" i="1" a="1"/>
  <c r="F1215" i="1"/>
  <c r="M1214" i="1" a="1"/>
  <c r="M1214" i="1" s="1"/>
  <c r="J1214" i="1" a="1"/>
  <c r="J1214" i="1"/>
  <c r="K1214" i="1" a="1"/>
  <c r="K1214" i="1" s="1"/>
  <c r="P1210" i="1" a="1"/>
  <c r="P1210" i="1" s="1"/>
  <c r="P1214" i="1" a="1"/>
  <c r="P1214" i="1"/>
  <c r="O1202" i="1" a="1"/>
  <c r="O1202" i="1"/>
  <c r="L1208" i="1" a="1"/>
  <c r="L1208" i="1"/>
  <c r="G1208" i="1" a="1"/>
  <c r="G1208" i="1"/>
  <c r="Q1201" i="1" a="1"/>
  <c r="Q1201" i="1"/>
  <c r="F1208" i="1" a="1"/>
  <c r="F1208" i="1" s="1"/>
  <c r="Q1202" i="1" a="1"/>
  <c r="Q1202" i="1" s="1"/>
  <c r="M1202" i="1" a="1"/>
  <c r="M1202" i="1" s="1"/>
  <c r="O1201" i="1" a="1"/>
  <c r="O1201" i="1" s="1"/>
  <c r="J1201" i="1" a="1"/>
  <c r="J1201" i="1" s="1"/>
  <c r="L1201" i="1" a="1"/>
  <c r="L1201" i="1"/>
  <c r="Q1200" i="1" a="1"/>
  <c r="Q1200" i="1" s="1"/>
  <c r="K1202" i="1" a="1"/>
  <c r="K1202" i="1"/>
  <c r="M1201" i="1" a="1"/>
  <c r="M1201" i="1"/>
  <c r="H1202" i="1" a="1"/>
  <c r="H1202" i="1" s="1"/>
  <c r="G1202" i="1" a="1"/>
  <c r="G1202" i="1" s="1"/>
  <c r="H1201" i="1" a="1"/>
  <c r="H1201" i="1" s="1"/>
  <c r="I1209" i="1" a="1"/>
  <c r="I1209" i="1" s="1"/>
  <c r="M1200" i="1" a="1"/>
  <c r="M1200" i="1"/>
  <c r="N1201" i="1" a="1"/>
  <c r="N1201" i="1"/>
  <c r="N1202" i="1" a="1"/>
  <c r="N1202" i="1"/>
  <c r="I1208" i="1" a="1"/>
  <c r="I1208" i="1" s="1"/>
  <c r="H1209" i="1" a="1"/>
  <c r="H1209" i="1" s="1"/>
  <c r="G1209" i="1" a="1"/>
  <c r="G1209" i="1"/>
  <c r="F1209" i="1" a="1"/>
  <c r="F1209" i="1"/>
  <c r="J1208" i="1" a="1"/>
  <c r="J1208" i="1"/>
  <c r="Q1208" i="1" a="1"/>
  <c r="Q1208" i="1"/>
  <c r="P1208" i="1" a="1"/>
  <c r="P1208" i="1"/>
  <c r="O1208" i="1" a="1"/>
  <c r="O1208" i="1" s="1"/>
  <c r="L1202" i="1" a="1"/>
  <c r="L1202" i="1"/>
  <c r="I1202" i="1" a="1"/>
  <c r="I1202" i="1"/>
  <c r="F1202" i="1" a="1"/>
  <c r="F1202" i="1" s="1"/>
  <c r="L1200" i="1" a="1"/>
  <c r="L1200" i="1" s="1"/>
  <c r="K1200" i="1" a="1"/>
  <c r="K1200" i="1"/>
  <c r="G1201" i="1" a="1"/>
  <c r="G1201" i="1"/>
  <c r="N1200" i="1" a="1"/>
  <c r="N1200" i="1" s="1"/>
  <c r="J1202" i="1" a="1"/>
  <c r="J1202" i="1" s="1"/>
  <c r="I1201" i="1" a="1"/>
  <c r="I1201" i="1" s="1"/>
  <c r="K1201" i="1" a="1"/>
  <c r="K1201" i="1" s="1"/>
  <c r="P1202" i="1" a="1"/>
  <c r="P1202" i="1" s="1"/>
  <c r="P1200" i="1" a="1"/>
  <c r="P1200" i="1"/>
  <c r="H1208" i="1" a="1"/>
  <c r="H1208" i="1" s="1"/>
  <c r="F1201" i="1" a="1"/>
  <c r="F1201" i="1" s="1"/>
  <c r="P1201" i="1" a="1"/>
  <c r="P1201" i="1" s="1"/>
  <c r="N1208" i="1" a="1"/>
  <c r="N1208" i="1" s="1"/>
  <c r="M1208" i="1" a="1"/>
  <c r="M1208" i="1" s="1"/>
  <c r="O1200" i="1" a="1"/>
  <c r="O1200" i="1"/>
  <c r="K1208" i="1" a="1"/>
  <c r="K1208" i="1"/>
  <c r="M1198" i="1" a="1"/>
  <c r="M1198" i="1" s="1"/>
  <c r="O1197" i="1" a="1"/>
  <c r="O1197" i="1" s="1"/>
  <c r="N1197" i="1" a="1"/>
  <c r="N1197" i="1"/>
  <c r="J1197" i="1" a="1"/>
  <c r="J1197" i="1" s="1"/>
  <c r="I1197" i="1" a="1"/>
  <c r="I1197" i="1" s="1"/>
  <c r="G1197" i="1" a="1"/>
  <c r="G1197" i="1"/>
  <c r="G1196" i="1" a="1"/>
  <c r="G1196" i="1"/>
  <c r="K1195" i="1" a="1"/>
  <c r="K1195" i="1"/>
  <c r="G1195" i="1" a="1"/>
  <c r="G1195" i="1"/>
  <c r="M1199" i="1" a="1"/>
  <c r="M1199" i="1"/>
  <c r="I1199" i="1" a="1"/>
  <c r="I1199" i="1"/>
  <c r="N1196" i="1" a="1"/>
  <c r="N1196" i="1"/>
  <c r="P1196" i="1" a="1"/>
  <c r="P1196" i="1"/>
  <c r="J1198" i="1" a="1"/>
  <c r="J1198" i="1" s="1"/>
  <c r="H1199" i="1" a="1"/>
  <c r="H1199" i="1" s="1"/>
  <c r="G1199" i="1" a="1"/>
  <c r="G1199" i="1" s="1"/>
  <c r="L1197" i="1" a="1"/>
  <c r="L1197" i="1"/>
  <c r="I1198" i="1" a="1"/>
  <c r="I1198" i="1"/>
  <c r="P1195" i="1" a="1"/>
  <c r="P1195" i="1" s="1"/>
  <c r="H1198" i="1" a="1"/>
  <c r="H1198" i="1" s="1"/>
  <c r="K1197" i="1" a="1"/>
  <c r="K1197" i="1" s="1"/>
  <c r="G1198" i="1" a="1"/>
  <c r="G1198" i="1" s="1"/>
  <c r="M1196" i="1" a="1"/>
  <c r="M1196" i="1"/>
  <c r="K1196" i="1" a="1"/>
  <c r="K1196" i="1" s="1"/>
  <c r="J1196" i="1" a="1"/>
  <c r="J1196" i="1" s="1"/>
  <c r="H1196" i="1" a="1"/>
  <c r="H1196" i="1" s="1"/>
  <c r="I1195" i="1" a="1"/>
  <c r="I1195" i="1" s="1"/>
  <c r="L1198" i="1" a="1"/>
  <c r="L1198" i="1" s="1"/>
  <c r="F1198" i="1" a="1"/>
  <c r="F1198" i="1"/>
  <c r="M1195" i="1" a="1"/>
  <c r="M1195" i="1" s="1"/>
  <c r="J1200" i="1" a="1"/>
  <c r="J1200" i="1"/>
  <c r="I1200" i="1" a="1"/>
  <c r="I1200" i="1" s="1"/>
  <c r="H1200" i="1" a="1"/>
  <c r="H1200" i="1" s="1"/>
  <c r="F1196" i="1" a="1"/>
  <c r="F1196" i="1"/>
  <c r="F1199" i="1" a="1"/>
  <c r="F1199" i="1" s="1"/>
  <c r="J1195" i="1" a="1"/>
  <c r="J1195" i="1"/>
  <c r="Q1197" i="1" a="1"/>
  <c r="Q1197" i="1"/>
  <c r="Q1195" i="1" a="1"/>
  <c r="Q1195" i="1"/>
  <c r="O1195" i="1" a="1"/>
  <c r="O1195" i="1" s="1"/>
  <c r="L1195" i="1" a="1"/>
  <c r="L1195" i="1"/>
  <c r="G1200" i="1" a="1"/>
  <c r="G1200" i="1"/>
  <c r="L1199" i="1" a="1"/>
  <c r="L1199" i="1" s="1"/>
  <c r="P1197" i="1" a="1"/>
  <c r="P1197" i="1" s="1"/>
  <c r="K1198" i="1" a="1"/>
  <c r="K1198" i="1" s="1"/>
  <c r="F1200" i="1" a="1"/>
  <c r="F1200" i="1" s="1"/>
  <c r="P1198" i="1" a="1"/>
  <c r="P1198" i="1"/>
  <c r="N1195" i="1" a="1"/>
  <c r="N1195" i="1" s="1"/>
  <c r="Q1199" i="1" a="1"/>
  <c r="Q1199" i="1"/>
  <c r="L1196" i="1" a="1"/>
  <c r="L1196" i="1"/>
  <c r="F1197" i="1" a="1"/>
  <c r="F1197" i="1" s="1"/>
  <c r="O1199" i="1" a="1"/>
  <c r="O1199" i="1" s="1"/>
  <c r="N1198" i="1" a="1"/>
  <c r="N1198" i="1" s="1"/>
  <c r="Q1198" i="1" a="1"/>
  <c r="Q1198" i="1"/>
  <c r="O1198" i="1" a="1"/>
  <c r="O1198" i="1" s="1"/>
  <c r="O1196" i="1" a="1"/>
  <c r="O1196" i="1" s="1"/>
  <c r="M1197" i="1" a="1"/>
  <c r="M1197" i="1" s="1"/>
  <c r="I1196" i="1" a="1"/>
  <c r="I1196" i="1" s="1"/>
  <c r="H1197" i="1" a="1"/>
  <c r="H1197" i="1" s="1"/>
  <c r="Q1196" i="1" a="1"/>
  <c r="Q1196" i="1"/>
  <c r="H1195" i="1" a="1"/>
  <c r="H1195" i="1"/>
  <c r="P1199" i="1" a="1"/>
  <c r="P1199" i="1" s="1"/>
  <c r="N1199" i="1" a="1"/>
  <c r="N1199" i="1" s="1"/>
  <c r="K1199" i="1" a="1"/>
  <c r="K1199" i="1"/>
  <c r="J1199" i="1" a="1"/>
  <c r="J1199" i="1" s="1"/>
  <c r="I1192" i="1" a="1"/>
  <c r="I1192" i="1" s="1"/>
  <c r="P1191" i="1" a="1"/>
  <c r="P1191" i="1"/>
  <c r="I1191" i="1" a="1"/>
  <c r="I1191" i="1"/>
  <c r="F1191" i="1" a="1"/>
  <c r="F1191" i="1"/>
  <c r="H1192" i="1" a="1"/>
  <c r="H1192" i="1"/>
  <c r="H1191" i="1" a="1"/>
  <c r="H1191" i="1"/>
  <c r="L1194" i="1" a="1"/>
  <c r="L1194" i="1" s="1"/>
  <c r="F1192" i="1" a="1"/>
  <c r="F1192" i="1" s="1"/>
  <c r="G1194" i="1" a="1"/>
  <c r="G1194" i="1"/>
  <c r="L1192" i="1" a="1"/>
  <c r="L1192" i="1"/>
  <c r="Q1189" i="1" a="1"/>
  <c r="Q1189" i="1"/>
  <c r="P1189" i="1" a="1"/>
  <c r="P1189" i="1" s="1"/>
  <c r="F1195" i="1" a="1"/>
  <c r="F1195" i="1" s="1"/>
  <c r="Q1194" i="1" a="1"/>
  <c r="Q1194" i="1"/>
  <c r="N1191" i="1" a="1"/>
  <c r="N1191" i="1" s="1"/>
  <c r="K1191" i="1" a="1"/>
  <c r="K1191" i="1" s="1"/>
  <c r="P1194" i="1" a="1"/>
  <c r="P1194" i="1" s="1"/>
  <c r="M1190" i="1" a="1"/>
  <c r="M1190" i="1" s="1"/>
  <c r="K1190" i="1" a="1"/>
  <c r="K1190" i="1" s="1"/>
  <c r="O1192" i="1" a="1"/>
  <c r="O1192" i="1" s="1"/>
  <c r="L1190" i="1" a="1"/>
  <c r="L1190" i="1"/>
  <c r="K1194" i="1" a="1"/>
  <c r="K1194" i="1" s="1"/>
  <c r="N1192" i="1" a="1"/>
  <c r="N1192" i="1"/>
  <c r="G1191" i="1" a="1"/>
  <c r="G1191" i="1" s="1"/>
  <c r="Q1190" i="1" a="1"/>
  <c r="Q1190" i="1"/>
  <c r="N1194" i="1" a="1"/>
  <c r="N1194" i="1"/>
  <c r="J1191" i="1" a="1"/>
  <c r="J1191" i="1"/>
  <c r="H1194" i="1" a="1"/>
  <c r="H1194" i="1"/>
  <c r="K1193" i="1" a="1"/>
  <c r="K1193" i="1" s="1"/>
  <c r="F1193" i="1" a="1"/>
  <c r="F1193" i="1" s="1"/>
  <c r="K1192" i="1" a="1"/>
  <c r="K1192" i="1" s="1"/>
  <c r="O1194" i="1" a="1"/>
  <c r="O1194" i="1"/>
  <c r="J1194" i="1" a="1"/>
  <c r="J1194" i="1"/>
  <c r="F1190" i="1" a="1"/>
  <c r="F1190" i="1"/>
  <c r="O1190" i="1" a="1"/>
  <c r="O1190" i="1"/>
  <c r="F1194" i="1" a="1"/>
  <c r="F1194" i="1" s="1"/>
  <c r="N1193" i="1" a="1"/>
  <c r="N1193" i="1" s="1"/>
  <c r="Q1191" i="1" a="1"/>
  <c r="Q1191" i="1"/>
  <c r="O1193" i="1" a="1"/>
  <c r="O1193" i="1" s="1"/>
  <c r="M1193" i="1" a="1"/>
  <c r="M1193" i="1" s="1"/>
  <c r="H1190" i="1" a="1"/>
  <c r="H1190" i="1" s="1"/>
  <c r="P1192" i="1" a="1"/>
  <c r="P1192" i="1" s="1"/>
  <c r="G1193" i="1" a="1"/>
  <c r="G1193" i="1" s="1"/>
  <c r="Q1193" i="1" a="1"/>
  <c r="Q1193" i="1"/>
  <c r="P1190" i="1" a="1"/>
  <c r="P1190" i="1"/>
  <c r="I1193" i="1" a="1"/>
  <c r="I1193" i="1" s="1"/>
  <c r="O1191" i="1" a="1"/>
  <c r="O1191" i="1" s="1"/>
  <c r="I1190" i="1" a="1"/>
  <c r="I1190" i="1" s="1"/>
  <c r="L1193" i="1" a="1"/>
  <c r="L1193" i="1" s="1"/>
  <c r="M1192" i="1" a="1"/>
  <c r="M1192" i="1" s="1"/>
  <c r="N1190" i="1" a="1"/>
  <c r="N1190" i="1" s="1"/>
  <c r="G1190" i="1" a="1"/>
  <c r="G1190" i="1" s="1"/>
  <c r="J1193" i="1" a="1"/>
  <c r="J1193" i="1"/>
  <c r="Q1192" i="1" a="1"/>
  <c r="Q1192" i="1"/>
  <c r="M1191" i="1" a="1"/>
  <c r="M1191" i="1" s="1"/>
  <c r="L1191" i="1" a="1"/>
  <c r="L1191" i="1" s="1"/>
  <c r="H1193" i="1" a="1"/>
  <c r="H1193" i="1" s="1"/>
  <c r="J1190" i="1" a="1"/>
  <c r="J1190" i="1"/>
  <c r="M1194" i="1" a="1"/>
  <c r="M1194" i="1"/>
  <c r="I1194" i="1" a="1"/>
  <c r="I1194" i="1"/>
  <c r="P1193" i="1" a="1"/>
  <c r="P1193" i="1" s="1"/>
  <c r="J1192" i="1" a="1"/>
  <c r="J1192" i="1"/>
  <c r="G1192" i="1" a="1"/>
  <c r="G1192" i="1"/>
  <c r="I1188" i="1" a="1"/>
  <c r="I1188" i="1" s="1"/>
  <c r="I1187" i="1" a="1"/>
  <c r="I1187" i="1"/>
  <c r="F1185" i="1" a="1"/>
  <c r="F1185" i="1" s="1"/>
  <c r="N1187" i="1" a="1"/>
  <c r="N1187" i="1" s="1"/>
  <c r="H1188" i="1" a="1"/>
  <c r="H1188" i="1"/>
  <c r="M1185" i="1" a="1"/>
  <c r="M1185" i="1"/>
  <c r="M1188" i="1" a="1"/>
  <c r="M1188" i="1" s="1"/>
  <c r="Q1187" i="1" a="1"/>
  <c r="Q1187" i="1" s="1"/>
  <c r="J1185" i="1" a="1"/>
  <c r="J1185" i="1"/>
  <c r="L1187" i="1" a="1"/>
  <c r="L1187" i="1" s="1"/>
  <c r="L1186" i="1" a="1"/>
  <c r="L1186" i="1"/>
  <c r="J1186" i="1" a="1"/>
  <c r="J1186" i="1"/>
  <c r="N1185" i="1" a="1"/>
  <c r="N1185" i="1" s="1"/>
  <c r="L1185" i="1" a="1"/>
  <c r="L1185" i="1" s="1"/>
  <c r="H1185" i="1" a="1"/>
  <c r="H1185" i="1" s="1"/>
  <c r="O1186" i="1" a="1"/>
  <c r="O1186" i="1"/>
  <c r="O1185" i="1" a="1"/>
  <c r="O1185" i="1"/>
  <c r="I1189" i="1" a="1"/>
  <c r="I1189" i="1"/>
  <c r="F1188" i="1" a="1"/>
  <c r="F1188" i="1"/>
  <c r="H1187" i="1" a="1"/>
  <c r="H1187" i="1"/>
  <c r="O1189" i="1" a="1"/>
  <c r="O1189" i="1" s="1"/>
  <c r="P1188" i="1" a="1"/>
  <c r="P1188" i="1"/>
  <c r="H1189" i="1" a="1"/>
  <c r="H1189" i="1"/>
  <c r="F1189" i="1" a="1"/>
  <c r="F1189" i="1" s="1"/>
  <c r="M1186" i="1" a="1"/>
  <c r="M1186" i="1" s="1"/>
  <c r="G1186" i="1" a="1"/>
  <c r="G1186" i="1" s="1"/>
  <c r="I1186" i="1" a="1"/>
  <c r="I1186" i="1"/>
  <c r="Q1188" i="1" a="1"/>
  <c r="Q1188" i="1" s="1"/>
  <c r="P1186" i="1" a="1"/>
  <c r="P1186" i="1" s="1"/>
  <c r="P1187" i="1" a="1"/>
  <c r="P1187" i="1" s="1"/>
  <c r="K1187" i="1" a="1"/>
  <c r="K1187" i="1" s="1"/>
  <c r="F1187" i="1" a="1"/>
  <c r="F1187" i="1"/>
  <c r="O1188" i="1" a="1"/>
  <c r="O1188" i="1" s="1"/>
  <c r="G1188" i="1" a="1"/>
  <c r="G1188" i="1" s="1"/>
  <c r="G1187" i="1" a="1"/>
  <c r="G1187" i="1"/>
  <c r="F1186" i="1" a="1"/>
  <c r="F1186" i="1"/>
  <c r="M1187" i="1" a="1"/>
  <c r="M1187" i="1" s="1"/>
  <c r="N1189" i="1" a="1"/>
  <c r="N1189" i="1" s="1"/>
  <c r="M1189" i="1" a="1"/>
  <c r="M1189" i="1"/>
  <c r="G1185" i="1" a="1"/>
  <c r="G1185" i="1"/>
  <c r="I1185" i="1" a="1"/>
  <c r="I1185" i="1" s="1"/>
  <c r="Q1186" i="1" a="1"/>
  <c r="Q1186" i="1" s="1"/>
  <c r="L1189" i="1" a="1"/>
  <c r="L1189" i="1" s="1"/>
  <c r="K1189" i="1" a="1"/>
  <c r="K1189" i="1"/>
  <c r="P1185" i="1" a="1"/>
  <c r="P1185" i="1"/>
  <c r="J1189" i="1" a="1"/>
  <c r="J1189" i="1"/>
  <c r="L1188" i="1" a="1"/>
  <c r="L1188" i="1"/>
  <c r="K1188" i="1" a="1"/>
  <c r="K1188" i="1" s="1"/>
  <c r="H1186" i="1" a="1"/>
  <c r="H1186" i="1" s="1"/>
  <c r="N1186" i="1" a="1"/>
  <c r="N1186" i="1" s="1"/>
  <c r="Q1185" i="1" a="1"/>
  <c r="Q1185" i="1"/>
  <c r="K1186" i="1" a="1"/>
  <c r="K1186" i="1"/>
  <c r="G1189" i="1" a="1"/>
  <c r="G1189" i="1" s="1"/>
  <c r="N1188" i="1" a="1"/>
  <c r="N1188" i="1"/>
  <c r="J1188" i="1" a="1"/>
  <c r="J1188" i="1"/>
  <c r="O1187" i="1" a="1"/>
  <c r="O1187" i="1"/>
  <c r="K1185" i="1" a="1"/>
  <c r="K1185" i="1" s="1"/>
  <c r="J1187" i="1" a="1"/>
  <c r="J1187" i="1" s="1"/>
  <c r="I1177" i="1" a="1"/>
  <c r="I1177" i="1" s="1"/>
  <c r="N1179" i="1" a="1"/>
  <c r="N1179" i="1" s="1"/>
  <c r="Q1178" i="1" a="1"/>
  <c r="Q1178" i="1" s="1"/>
  <c r="Q1177" i="1" a="1"/>
  <c r="Q1177" i="1"/>
  <c r="L1178" i="1" a="1"/>
  <c r="L1178" i="1" s="1"/>
  <c r="N1177" i="1" a="1"/>
  <c r="N1177" i="1" s="1"/>
  <c r="G1177" i="1" a="1"/>
  <c r="G1177" i="1"/>
  <c r="Q1179" i="1" a="1"/>
  <c r="Q1179" i="1"/>
  <c r="P1178" i="1" a="1"/>
  <c r="P1178" i="1"/>
  <c r="O1179" i="1" a="1"/>
  <c r="O1179" i="1" s="1"/>
  <c r="K1179" i="1" a="1"/>
  <c r="K1179" i="1" s="1"/>
  <c r="M1178" i="1" a="1"/>
  <c r="M1178" i="1" s="1"/>
  <c r="L1177" i="1" a="1"/>
  <c r="L1177" i="1" s="1"/>
  <c r="F1177" i="1" a="1"/>
  <c r="F1177" i="1" s="1"/>
  <c r="P1176" i="1" a="1"/>
  <c r="P1176" i="1"/>
  <c r="H1177" i="1" a="1"/>
  <c r="H1177" i="1"/>
  <c r="M1179" i="1" a="1"/>
  <c r="M1179" i="1"/>
  <c r="O1178" i="1" a="1"/>
  <c r="O1178" i="1"/>
  <c r="J1179" i="1" a="1"/>
  <c r="J1179" i="1" s="1"/>
  <c r="J1177" i="1" a="1"/>
  <c r="J1177" i="1" s="1"/>
  <c r="I1179" i="1" a="1"/>
  <c r="I1179" i="1" s="1"/>
  <c r="H1178" i="1" a="1"/>
  <c r="H1178" i="1" s="1"/>
  <c r="G1178" i="1" a="1"/>
  <c r="G1178" i="1" s="1"/>
  <c r="K1177" i="1" a="1"/>
  <c r="K1177" i="1"/>
  <c r="F1178" i="1" a="1"/>
  <c r="F1178" i="1"/>
  <c r="H1179" i="1" a="1"/>
  <c r="H1179" i="1" s="1"/>
  <c r="M1177" i="1" a="1"/>
  <c r="M1177" i="1" s="1"/>
  <c r="K1178" i="1" a="1"/>
  <c r="K1178" i="1"/>
  <c r="I1178" i="1" a="1"/>
  <c r="I1178" i="1" s="1"/>
  <c r="O1177" i="1" a="1"/>
  <c r="O1177" i="1" s="1"/>
  <c r="Q1176" i="1" a="1"/>
  <c r="Q1176" i="1"/>
  <c r="G1179" i="1" a="1"/>
  <c r="G1179" i="1"/>
  <c r="P1177" i="1" a="1"/>
  <c r="P1177" i="1"/>
  <c r="F1179" i="1" a="1"/>
  <c r="F1179" i="1" s="1"/>
  <c r="P1179" i="1" a="1"/>
  <c r="P1179" i="1" s="1"/>
  <c r="L1179" i="1" a="1"/>
  <c r="L1179" i="1" s="1"/>
  <c r="N1178" i="1" a="1"/>
  <c r="N1178" i="1" s="1"/>
  <c r="J1178" i="1" a="1"/>
  <c r="J1178" i="1" s="1"/>
  <c r="O1171" i="1" a="1"/>
  <c r="O1171" i="1"/>
  <c r="Q1174" i="1" a="1"/>
  <c r="Q1174" i="1"/>
  <c r="O1172" i="1" a="1"/>
  <c r="O1172" i="1" s="1"/>
  <c r="G1174" i="1" a="1"/>
  <c r="G1174" i="1"/>
  <c r="Q1171" i="1" a="1"/>
  <c r="Q1171" i="1" s="1"/>
  <c r="I1175" i="1" a="1"/>
  <c r="I1175" i="1"/>
  <c r="O1174" i="1" a="1"/>
  <c r="O1174" i="1" s="1"/>
  <c r="F1175" i="1" a="1"/>
  <c r="F1175" i="1" s="1"/>
  <c r="F1174" i="1" a="1"/>
  <c r="F1174" i="1" s="1"/>
  <c r="L1176" i="1" a="1"/>
  <c r="L1176" i="1"/>
  <c r="K1176" i="1" a="1"/>
  <c r="K1176" i="1" s="1"/>
  <c r="J1176" i="1" a="1"/>
  <c r="J1176" i="1"/>
  <c r="H1176" i="1" a="1"/>
  <c r="H1176" i="1" s="1"/>
  <c r="G1176" i="1" a="1"/>
  <c r="G1176" i="1" s="1"/>
  <c r="K1172" i="1" a="1"/>
  <c r="K1172" i="1" s="1"/>
  <c r="M1171" i="1" a="1"/>
  <c r="M1171" i="1" s="1"/>
  <c r="K1175" i="1" a="1"/>
  <c r="K1175" i="1" s="1"/>
  <c r="H1175" i="1" a="1"/>
  <c r="H1175" i="1" s="1"/>
  <c r="G1173" i="1" a="1"/>
  <c r="G1173" i="1" s="1"/>
  <c r="N1174" i="1" a="1"/>
  <c r="N1174" i="1" s="1"/>
  <c r="L1173" i="1" a="1"/>
  <c r="L1173" i="1" s="1"/>
  <c r="I1174" i="1" a="1"/>
  <c r="I1174" i="1" s="1"/>
  <c r="I1173" i="1" a="1"/>
  <c r="I1173" i="1" s="1"/>
  <c r="P1175" i="1" a="1"/>
  <c r="P1175" i="1" s="1"/>
  <c r="M1175" i="1" a="1"/>
  <c r="M1175" i="1"/>
  <c r="Q1175" i="1" a="1"/>
  <c r="Q1175" i="1" s="1"/>
  <c r="G1175" i="1" a="1"/>
  <c r="G1175" i="1" s="1"/>
  <c r="K1173" i="1" a="1"/>
  <c r="K1173" i="1" s="1"/>
  <c r="Q1172" i="1" a="1"/>
  <c r="Q1172" i="1"/>
  <c r="F1176" i="1" a="1"/>
  <c r="F1176" i="1"/>
  <c r="L1175" i="1" a="1"/>
  <c r="L1175" i="1" s="1"/>
  <c r="N1175" i="1" a="1"/>
  <c r="N1175" i="1" s="1"/>
  <c r="P1174" i="1" a="1"/>
  <c r="P1174" i="1" s="1"/>
  <c r="G1172" i="1" a="1"/>
  <c r="G1172" i="1"/>
  <c r="M1174" i="1" a="1"/>
  <c r="M1174" i="1"/>
  <c r="L1174" i="1" a="1"/>
  <c r="L1174" i="1"/>
  <c r="K1174" i="1" a="1"/>
  <c r="K1174" i="1"/>
  <c r="J1174" i="1" a="1"/>
  <c r="J1174" i="1"/>
  <c r="M1173" i="1" a="1"/>
  <c r="M1173" i="1"/>
  <c r="P1173" i="1" a="1"/>
  <c r="P1173" i="1" s="1"/>
  <c r="J1173" i="1" a="1"/>
  <c r="J1173" i="1"/>
  <c r="N1172" i="1" a="1"/>
  <c r="N1172" i="1"/>
  <c r="I1172" i="1" a="1"/>
  <c r="I1172" i="1" s="1"/>
  <c r="H1174" i="1" a="1"/>
  <c r="H1174" i="1" s="1"/>
  <c r="H1173" i="1" a="1"/>
  <c r="H1173" i="1" s="1"/>
  <c r="P1172" i="1" a="1"/>
  <c r="P1172" i="1" s="1"/>
  <c r="N1171" i="1" a="1"/>
  <c r="N1171" i="1"/>
  <c r="J1172" i="1" a="1"/>
  <c r="J1172" i="1"/>
  <c r="P1171" i="1" a="1"/>
  <c r="P1171" i="1" s="1"/>
  <c r="L1171" i="1" a="1"/>
  <c r="L1171" i="1"/>
  <c r="F1172" i="1" a="1"/>
  <c r="F1172" i="1"/>
  <c r="M1172" i="1" a="1"/>
  <c r="M1172" i="1"/>
  <c r="L1172" i="1" a="1"/>
  <c r="L1172" i="1"/>
  <c r="O1176" i="1" a="1"/>
  <c r="O1176" i="1"/>
  <c r="N1176" i="1" a="1"/>
  <c r="N1176" i="1" s="1"/>
  <c r="F1173" i="1" a="1"/>
  <c r="F1173" i="1"/>
  <c r="M1176" i="1" a="1"/>
  <c r="M1176" i="1"/>
  <c r="I1176" i="1" a="1"/>
  <c r="I1176" i="1" s="1"/>
  <c r="O1175" i="1" a="1"/>
  <c r="O1175" i="1" s="1"/>
  <c r="Q1173" i="1" a="1"/>
  <c r="Q1173" i="1" s="1"/>
  <c r="O1173" i="1" a="1"/>
  <c r="O1173" i="1"/>
  <c r="H1172" i="1" a="1"/>
  <c r="H1172" i="1"/>
  <c r="J1175" i="1" a="1"/>
  <c r="J1175" i="1"/>
  <c r="N1173" i="1" a="1"/>
  <c r="N1173" i="1"/>
  <c r="M1168" i="1" a="1"/>
  <c r="M1168" i="1" s="1"/>
  <c r="I1168" i="1" a="1"/>
  <c r="I1168" i="1" s="1"/>
  <c r="O1166" i="1" a="1"/>
  <c r="O1166" i="1" s="1"/>
  <c r="I1167" i="1" a="1"/>
  <c r="I1167" i="1" s="1"/>
  <c r="P1169" i="1" a="1"/>
  <c r="P1169" i="1"/>
  <c r="K1168" i="1" a="1"/>
  <c r="K1168" i="1"/>
  <c r="N1170" i="1" a="1"/>
  <c r="N1170" i="1" s="1"/>
  <c r="J1170" i="1" a="1"/>
  <c r="J1170" i="1"/>
  <c r="G1170" i="1" a="1"/>
  <c r="G1170" i="1" s="1"/>
  <c r="H1167" i="1" a="1"/>
  <c r="H1167" i="1" s="1"/>
  <c r="H1169" i="1" a="1"/>
  <c r="H1169" i="1" s="1"/>
  <c r="N1169" i="1" a="1"/>
  <c r="N1169" i="1" s="1"/>
  <c r="L1169" i="1" a="1"/>
  <c r="L1169" i="1" s="1"/>
  <c r="O1168" i="1" a="1"/>
  <c r="O1168" i="1" s="1"/>
  <c r="F1169" i="1" a="1"/>
  <c r="F1169" i="1" s="1"/>
  <c r="Q1168" i="1" a="1"/>
  <c r="Q1168" i="1"/>
  <c r="Q1167" i="1" a="1"/>
  <c r="Q1167" i="1" s="1"/>
  <c r="I1169" i="1" a="1"/>
  <c r="I1169" i="1" s="1"/>
  <c r="I1166" i="1" a="1"/>
  <c r="I1166" i="1" s="1"/>
  <c r="F1168" i="1" a="1"/>
  <c r="F1168" i="1"/>
  <c r="H1166" i="1" a="1"/>
  <c r="H1166" i="1" s="1"/>
  <c r="L1168" i="1" a="1"/>
  <c r="L1168" i="1" s="1"/>
  <c r="L1167" i="1" a="1"/>
  <c r="L1167" i="1" s="1"/>
  <c r="G1167" i="1" a="1"/>
  <c r="G1167" i="1" s="1"/>
  <c r="J1168" i="1" a="1"/>
  <c r="J1168" i="1"/>
  <c r="H1171" i="1" a="1"/>
  <c r="H1171" i="1" s="1"/>
  <c r="N1166" i="1" a="1"/>
  <c r="N1166" i="1" s="1"/>
  <c r="M1170" i="1" a="1"/>
  <c r="M1170" i="1"/>
  <c r="Q1169" i="1" a="1"/>
  <c r="Q1169" i="1"/>
  <c r="L1166" i="1" a="1"/>
  <c r="L1166" i="1" s="1"/>
  <c r="K1171" i="1" a="1"/>
  <c r="K1171" i="1" s="1"/>
  <c r="J1166" i="1" a="1"/>
  <c r="J1166" i="1"/>
  <c r="K1169" i="1" a="1"/>
  <c r="K1169" i="1"/>
  <c r="G1169" i="1" a="1"/>
  <c r="G1169" i="1"/>
  <c r="J1171" i="1" a="1"/>
  <c r="J1171" i="1" s="1"/>
  <c r="L1170" i="1" a="1"/>
  <c r="L1170" i="1" s="1"/>
  <c r="M1169" i="1" a="1"/>
  <c r="M1169" i="1" s="1"/>
  <c r="Q1166" i="1" a="1"/>
  <c r="Q1166" i="1" s="1"/>
  <c r="I1171" i="1" a="1"/>
  <c r="I1171" i="1"/>
  <c r="J1167" i="1" a="1"/>
  <c r="J1167" i="1" s="1"/>
  <c r="K1167" i="1" a="1"/>
  <c r="K1167" i="1" s="1"/>
  <c r="O1169" i="1" a="1"/>
  <c r="O1169" i="1"/>
  <c r="G1168" i="1" a="1"/>
  <c r="G1168" i="1" s="1"/>
  <c r="G1171" i="1" a="1"/>
  <c r="G1171" i="1"/>
  <c r="F1171" i="1" a="1"/>
  <c r="F1171" i="1" s="1"/>
  <c r="P1167" i="1" a="1"/>
  <c r="P1167" i="1" s="1"/>
  <c r="N1168" i="1" a="1"/>
  <c r="N1168" i="1"/>
  <c r="H1168" i="1" a="1"/>
  <c r="H1168" i="1"/>
  <c r="J1169" i="1" a="1"/>
  <c r="J1169" i="1"/>
  <c r="K1166" i="1" a="1"/>
  <c r="K1166" i="1" s="1"/>
  <c r="Q1170" i="1" a="1"/>
  <c r="Q1170" i="1" s="1"/>
  <c r="P1170" i="1" a="1"/>
  <c r="P1170" i="1"/>
  <c r="O1170" i="1" a="1"/>
  <c r="O1170" i="1" s="1"/>
  <c r="K1170" i="1" a="1"/>
  <c r="K1170" i="1" s="1"/>
  <c r="M1167" i="1" a="1"/>
  <c r="M1167" i="1"/>
  <c r="I1170" i="1" a="1"/>
  <c r="I1170" i="1" s="1"/>
  <c r="F1170" i="1" a="1"/>
  <c r="F1170" i="1" s="1"/>
  <c r="H1170" i="1" a="1"/>
  <c r="H1170" i="1"/>
  <c r="P1168" i="1" a="1"/>
  <c r="P1168" i="1" s="1"/>
  <c r="P1166" i="1" a="1"/>
  <c r="P1166" i="1"/>
  <c r="M1166" i="1" a="1"/>
  <c r="M1166" i="1" s="1"/>
  <c r="O1167" i="1" a="1"/>
  <c r="O1167" i="1" s="1"/>
  <c r="N1167" i="1" a="1"/>
  <c r="N1167" i="1" s="1"/>
  <c r="F1167" i="1" a="1"/>
  <c r="F1167" i="1"/>
  <c r="L1164" i="1" a="1"/>
  <c r="L1164" i="1" s="1"/>
  <c r="J1163" i="1" a="1"/>
  <c r="J1163" i="1"/>
  <c r="H1163" i="1" a="1"/>
  <c r="H1163" i="1"/>
  <c r="F1165" i="1" a="1"/>
  <c r="F1165" i="1"/>
  <c r="F1163" i="1" a="1"/>
  <c r="F1163" i="1" s="1"/>
  <c r="N1163" i="1" a="1"/>
  <c r="N1163" i="1" s="1"/>
  <c r="I1162" i="1" a="1"/>
  <c r="I1162" i="1"/>
  <c r="G1166" i="1" a="1"/>
  <c r="G1166" i="1" s="1"/>
  <c r="G1162" i="1" a="1"/>
  <c r="G1162" i="1"/>
  <c r="L1165" i="1" a="1"/>
  <c r="L1165" i="1" s="1"/>
  <c r="I1165" i="1" a="1"/>
  <c r="I1165" i="1" s="1"/>
  <c r="F1166" i="1" a="1"/>
  <c r="F1166" i="1" s="1"/>
  <c r="P1165" i="1" a="1"/>
  <c r="P1165" i="1" s="1"/>
  <c r="Q1165" i="1" a="1"/>
  <c r="Q1165" i="1" s="1"/>
  <c r="O1163" i="1" a="1"/>
  <c r="O1163" i="1" s="1"/>
  <c r="K1163" i="1" a="1"/>
  <c r="K1163" i="1"/>
  <c r="O1165" i="1" a="1"/>
  <c r="O1165" i="1"/>
  <c r="N1165" i="1" a="1"/>
  <c r="N1165" i="1" s="1"/>
  <c r="F1164" i="1" a="1"/>
  <c r="F1164" i="1" s="1"/>
  <c r="M1165" i="1" a="1"/>
  <c r="M1165" i="1" s="1"/>
  <c r="K1165" i="1" a="1"/>
  <c r="K1165" i="1" s="1"/>
  <c r="H1164" i="1" a="1"/>
  <c r="H1164" i="1"/>
  <c r="M1164" i="1" a="1"/>
  <c r="M1164" i="1"/>
  <c r="H1165" i="1" a="1"/>
  <c r="H1165" i="1" s="1"/>
  <c r="I1164" i="1" a="1"/>
  <c r="I1164" i="1"/>
  <c r="P1163" i="1" a="1"/>
  <c r="P1163" i="1" s="1"/>
  <c r="G1165" i="1" a="1"/>
  <c r="G1165" i="1"/>
  <c r="N1162" i="1" a="1"/>
  <c r="N1162" i="1"/>
  <c r="L1162" i="1" a="1"/>
  <c r="L1162" i="1" s="1"/>
  <c r="H1162" i="1" a="1"/>
  <c r="H1162" i="1"/>
  <c r="O1164" i="1" a="1"/>
  <c r="O1164" i="1" s="1"/>
  <c r="Q1163" i="1" a="1"/>
  <c r="Q1163" i="1" s="1"/>
  <c r="L1163" i="1" a="1"/>
  <c r="L1163" i="1" s="1"/>
  <c r="Q1162" i="1" a="1"/>
  <c r="Q1162" i="1" s="1"/>
  <c r="J1165" i="1" a="1"/>
  <c r="J1165" i="1" s="1"/>
  <c r="Q1164" i="1" a="1"/>
  <c r="Q1164" i="1" s="1"/>
  <c r="P1164" i="1" a="1"/>
  <c r="P1164" i="1" s="1"/>
  <c r="K1164" i="1" a="1"/>
  <c r="K1164" i="1" s="1"/>
  <c r="M1163" i="1" a="1"/>
  <c r="M1163" i="1"/>
  <c r="O1162" i="1" a="1"/>
  <c r="O1162" i="1" s="1"/>
  <c r="G1164" i="1" a="1"/>
  <c r="G1164" i="1"/>
  <c r="G1163" i="1" a="1"/>
  <c r="G1163" i="1"/>
  <c r="J1162" i="1" a="1"/>
  <c r="J1162" i="1" s="1"/>
  <c r="J1164" i="1" a="1"/>
  <c r="J1164" i="1" s="1"/>
  <c r="I1163" i="1" a="1"/>
  <c r="I1163" i="1"/>
  <c r="P1162" i="1" a="1"/>
  <c r="P1162" i="1"/>
  <c r="M1162" i="1" a="1"/>
  <c r="M1162" i="1"/>
  <c r="K1162" i="1" a="1"/>
  <c r="K1162" i="1"/>
  <c r="F1162" i="1" a="1"/>
  <c r="F1162" i="1"/>
  <c r="N1164" i="1" a="1"/>
  <c r="N1164" i="1"/>
  <c r="J1156" i="1" a="1"/>
  <c r="J1156" i="1"/>
  <c r="I1153" i="1" a="1"/>
  <c r="I1153" i="1"/>
  <c r="G1153" i="1" a="1"/>
  <c r="G1153" i="1" s="1"/>
  <c r="L1156" i="1" a="1"/>
  <c r="L1156" i="1"/>
  <c r="L1154" i="1" a="1"/>
  <c r="L1154" i="1" s="1"/>
  <c r="N1155" i="1" a="1"/>
  <c r="N1155" i="1" s="1"/>
  <c r="Q1156" i="1" a="1"/>
  <c r="Q1156" i="1" s="1"/>
  <c r="O1155" i="1" a="1"/>
  <c r="O1155" i="1"/>
  <c r="J1155" i="1" a="1"/>
  <c r="J1155" i="1"/>
  <c r="G1155" i="1" a="1"/>
  <c r="G1155" i="1" s="1"/>
  <c r="H1153" i="1" a="1"/>
  <c r="H1153" i="1"/>
  <c r="N1153" i="1" a="1"/>
  <c r="N1153" i="1"/>
  <c r="Q1155" i="1" a="1"/>
  <c r="Q1155" i="1" s="1"/>
  <c r="F1156" i="1" a="1"/>
  <c r="F1156" i="1" s="1"/>
  <c r="H1154" i="1" a="1"/>
  <c r="H1154" i="1" s="1"/>
  <c r="P1153" i="1" a="1"/>
  <c r="P1153" i="1" s="1"/>
  <c r="P1156" i="1" a="1"/>
  <c r="P1156" i="1"/>
  <c r="N1156" i="1" a="1"/>
  <c r="N1156" i="1" s="1"/>
  <c r="I1155" i="1" a="1"/>
  <c r="I1155" i="1" s="1"/>
  <c r="M1156" i="1" a="1"/>
  <c r="M1156" i="1"/>
  <c r="K1155" i="1" a="1"/>
  <c r="K1155" i="1" s="1"/>
  <c r="M1153" i="1" a="1"/>
  <c r="M1153" i="1"/>
  <c r="M1155" i="1" a="1"/>
  <c r="M1155" i="1"/>
  <c r="L1155" i="1" a="1"/>
  <c r="L1155" i="1"/>
  <c r="F1155" i="1" a="1"/>
  <c r="F1155" i="1" s="1"/>
  <c r="I1154" i="1" a="1"/>
  <c r="I1154" i="1"/>
  <c r="K1153" i="1" a="1"/>
  <c r="K1153" i="1"/>
  <c r="I1156" i="1" a="1"/>
  <c r="I1156" i="1" s="1"/>
  <c r="H1156" i="1" a="1"/>
  <c r="H1156" i="1"/>
  <c r="G1154" i="1" a="1"/>
  <c r="G1154" i="1"/>
  <c r="G1156" i="1" a="1"/>
  <c r="G1156" i="1"/>
  <c r="H1155" i="1" a="1"/>
  <c r="H1155" i="1"/>
  <c r="J1154" i="1" a="1"/>
  <c r="J1154" i="1" s="1"/>
  <c r="L1153" i="1" a="1"/>
  <c r="L1153" i="1" s="1"/>
  <c r="Q1153" i="1" a="1"/>
  <c r="Q1153" i="1" s="1"/>
  <c r="P1155" i="1" a="1"/>
  <c r="P1155" i="1" s="1"/>
  <c r="F1153" i="1" a="1"/>
  <c r="F1153" i="1" s="1"/>
  <c r="O1153" i="1" a="1"/>
  <c r="O1153" i="1" s="1"/>
  <c r="J1153" i="1" a="1"/>
  <c r="J1153" i="1"/>
  <c r="Q1154" i="1" a="1"/>
  <c r="Q1154" i="1" s="1"/>
  <c r="M1154" i="1" a="1"/>
  <c r="M1154" i="1" s="1"/>
  <c r="K1154" i="1" a="1"/>
  <c r="K1154" i="1"/>
  <c r="K1156" i="1" a="1"/>
  <c r="K1156" i="1"/>
  <c r="N1154" i="1" a="1"/>
  <c r="N1154" i="1" s="1"/>
  <c r="O1154" i="1" a="1"/>
  <c r="O1154" i="1" s="1"/>
  <c r="P1154" i="1" a="1"/>
  <c r="P1154" i="1" s="1"/>
  <c r="F1154" i="1" a="1"/>
  <c r="F1154" i="1" s="1"/>
  <c r="O1156" i="1" a="1"/>
  <c r="O1156" i="1" s="1"/>
  <c r="L1146" i="1" a="1"/>
  <c r="L1146" i="1" s="1"/>
  <c r="L1148" i="1" a="1"/>
  <c r="L1148" i="1"/>
  <c r="I1147" i="1" a="1"/>
  <c r="I1147" i="1" s="1"/>
  <c r="Q1150" i="1" a="1"/>
  <c r="Q1150" i="1" s="1"/>
  <c r="P1150" i="1" a="1"/>
  <c r="P1150" i="1" s="1"/>
  <c r="Q1147" i="1" a="1"/>
  <c r="Q1147" i="1"/>
  <c r="O1146" i="1" a="1"/>
  <c r="O1146" i="1" s="1"/>
  <c r="G1149" i="1" a="1"/>
  <c r="G1149" i="1"/>
  <c r="M1147" i="1" a="1"/>
  <c r="M1147" i="1"/>
  <c r="N1147" i="1" a="1"/>
  <c r="N1147" i="1"/>
  <c r="N1150" i="1" a="1"/>
  <c r="N1150" i="1" s="1"/>
  <c r="F1149" i="1" a="1"/>
  <c r="F1149" i="1"/>
  <c r="J1148" i="1" a="1"/>
  <c r="J1148" i="1"/>
  <c r="H1148" i="1" a="1"/>
  <c r="H1148" i="1" s="1"/>
  <c r="O1147" i="1" a="1"/>
  <c r="O1147" i="1" s="1"/>
  <c r="I1146" i="1" a="1"/>
  <c r="I1146" i="1" s="1"/>
  <c r="M1146" i="1" a="1"/>
  <c r="M1146" i="1" s="1"/>
  <c r="N1148" i="1" a="1"/>
  <c r="N1148" i="1"/>
  <c r="K1146" i="1" a="1"/>
  <c r="K1146" i="1"/>
  <c r="O1150" i="1" a="1"/>
  <c r="O1150" i="1"/>
  <c r="M1150" i="1" a="1"/>
  <c r="M1150" i="1"/>
  <c r="L1150" i="1" a="1"/>
  <c r="L1150" i="1" s="1"/>
  <c r="P1146" i="1" a="1"/>
  <c r="P1146" i="1" s="1"/>
  <c r="K1150" i="1" a="1"/>
  <c r="K1150" i="1" s="1"/>
  <c r="J1150" i="1" a="1"/>
  <c r="J1150" i="1"/>
  <c r="H1150" i="1" a="1"/>
  <c r="H1150" i="1" s="1"/>
  <c r="M1148" i="1" a="1"/>
  <c r="M1148" i="1" s="1"/>
  <c r="H1147" i="1" a="1"/>
  <c r="H1147" i="1"/>
  <c r="I1150" i="1" a="1"/>
  <c r="I1150" i="1" s="1"/>
  <c r="G1150" i="1" a="1"/>
  <c r="G1150" i="1"/>
  <c r="P1148" i="1" a="1"/>
  <c r="P1148" i="1" s="1"/>
  <c r="I1149" i="1" a="1"/>
  <c r="I1149" i="1" s="1"/>
  <c r="F1147" i="1" a="1"/>
  <c r="F1147" i="1"/>
  <c r="F1150" i="1" a="1"/>
  <c r="F1150" i="1"/>
  <c r="Q1149" i="1" a="1"/>
  <c r="Q1149" i="1"/>
  <c r="P1149" i="1" a="1"/>
  <c r="P1149" i="1"/>
  <c r="O1149" i="1" a="1"/>
  <c r="O1149" i="1"/>
  <c r="J1149" i="1" a="1"/>
  <c r="J1149" i="1" s="1"/>
  <c r="H1149" i="1" a="1"/>
  <c r="H1149" i="1" s="1"/>
  <c r="L1147" i="1" a="1"/>
  <c r="L1147" i="1"/>
  <c r="J1147" i="1" a="1"/>
  <c r="J1147" i="1"/>
  <c r="G1146" i="1" a="1"/>
  <c r="G1146" i="1"/>
  <c r="P1145" i="1" a="1"/>
  <c r="P1145" i="1" s="1"/>
  <c r="K1147" i="1" a="1"/>
  <c r="K1147" i="1" s="1"/>
  <c r="N1146" i="1" a="1"/>
  <c r="N1146" i="1"/>
  <c r="Q1148" i="1" a="1"/>
  <c r="Q1148" i="1" s="1"/>
  <c r="O1148" i="1" a="1"/>
  <c r="O1148" i="1"/>
  <c r="K1148" i="1" a="1"/>
  <c r="K1148" i="1" s="1"/>
  <c r="J1146" i="1" a="1"/>
  <c r="J1146" i="1" s="1"/>
  <c r="N1149" i="1" a="1"/>
  <c r="N1149" i="1"/>
  <c r="M1149" i="1" a="1"/>
  <c r="M1149" i="1"/>
  <c r="L1149" i="1" a="1"/>
  <c r="L1149" i="1" s="1"/>
  <c r="G1147" i="1" a="1"/>
  <c r="G1147" i="1" s="1"/>
  <c r="I1148" i="1" a="1"/>
  <c r="I1148" i="1"/>
  <c r="G1148" i="1" a="1"/>
  <c r="G1148" i="1" s="1"/>
  <c r="F1148" i="1" a="1"/>
  <c r="F1148" i="1"/>
  <c r="Q1145" i="1" a="1"/>
  <c r="Q1145" i="1" s="1"/>
  <c r="Q1146" i="1" a="1"/>
  <c r="Q1146" i="1"/>
  <c r="K1149" i="1" a="1"/>
  <c r="K1149" i="1" s="1"/>
  <c r="H1146" i="1" a="1"/>
  <c r="H1146" i="1"/>
  <c r="F1146" i="1" a="1"/>
  <c r="F1146" i="1" s="1"/>
  <c r="P1147" i="1" a="1"/>
  <c r="P1147" i="1"/>
  <c r="Q1142" i="1" a="1"/>
  <c r="Q1142" i="1" s="1"/>
  <c r="K1141" i="1" a="1"/>
  <c r="K1141" i="1" s="1"/>
  <c r="J1145" i="1" a="1"/>
  <c r="J1145" i="1"/>
  <c r="L1145" i="1" a="1"/>
  <c r="L1145" i="1"/>
  <c r="P1140" i="1" a="1"/>
  <c r="P1140" i="1"/>
  <c r="P1141" i="1" a="1"/>
  <c r="P1141" i="1" s="1"/>
  <c r="I1145" i="1" a="1"/>
  <c r="I1145" i="1" s="1"/>
  <c r="H1145" i="1" a="1"/>
  <c r="H1145" i="1"/>
  <c r="G1145" i="1" a="1"/>
  <c r="G1145" i="1" s="1"/>
  <c r="N1144" i="1" a="1"/>
  <c r="N1144" i="1"/>
  <c r="O1144" i="1" a="1"/>
  <c r="O1144" i="1"/>
  <c r="F1145" i="1" a="1"/>
  <c r="F1145" i="1" s="1"/>
  <c r="O1142" i="1" a="1"/>
  <c r="O1142" i="1"/>
  <c r="P1143" i="1" a="1"/>
  <c r="P1143" i="1"/>
  <c r="N1140" i="1" a="1"/>
  <c r="N1140" i="1"/>
  <c r="G1144" i="1" a="1"/>
  <c r="G1144" i="1"/>
  <c r="H1143" i="1" a="1"/>
  <c r="H1143" i="1"/>
  <c r="Q1141" i="1" a="1"/>
  <c r="Q1141" i="1" s="1"/>
  <c r="H1142" i="1" a="1"/>
  <c r="H1142" i="1" s="1"/>
  <c r="M1144" i="1" a="1"/>
  <c r="M1144" i="1"/>
  <c r="L1144" i="1" a="1"/>
  <c r="L1144" i="1"/>
  <c r="Q1143" i="1" a="1"/>
  <c r="Q1143" i="1" s="1"/>
  <c r="Q1140" i="1" a="1"/>
  <c r="Q1140" i="1" s="1"/>
  <c r="G1142" i="1" a="1"/>
  <c r="G1142" i="1" s="1"/>
  <c r="F1143" i="1" a="1"/>
  <c r="F1143" i="1"/>
  <c r="P1142" i="1" a="1"/>
  <c r="P1142" i="1"/>
  <c r="O1143" i="1" a="1"/>
  <c r="O1143" i="1"/>
  <c r="N1143" i="1" a="1"/>
  <c r="N1143" i="1"/>
  <c r="J1144" i="1" a="1"/>
  <c r="J1144" i="1"/>
  <c r="I1144" i="1" a="1"/>
  <c r="I1144" i="1" s="1"/>
  <c r="F1142" i="1" a="1"/>
  <c r="F1142" i="1"/>
  <c r="I1141" i="1" a="1"/>
  <c r="I1141" i="1"/>
  <c r="J1143" i="1" a="1"/>
  <c r="J1143" i="1"/>
  <c r="N1142" i="1" a="1"/>
  <c r="N1142" i="1"/>
  <c r="M1140" i="1" a="1"/>
  <c r="M1140" i="1"/>
  <c r="J1141" i="1" a="1"/>
  <c r="J1141" i="1" s="1"/>
  <c r="M1141" i="1" a="1"/>
  <c r="M1141" i="1" s="1"/>
  <c r="O1140" i="1" a="1"/>
  <c r="O1140" i="1"/>
  <c r="I1143" i="1" a="1"/>
  <c r="I1143" i="1"/>
  <c r="K1142" i="1" a="1"/>
  <c r="K1142" i="1" s="1"/>
  <c r="J1142" i="1" a="1"/>
  <c r="J1142" i="1"/>
  <c r="O1145" i="1" a="1"/>
  <c r="O1145" i="1"/>
  <c r="L1142" i="1" a="1"/>
  <c r="L1142" i="1" s="1"/>
  <c r="Q1144" i="1" a="1"/>
  <c r="Q1144" i="1" s="1"/>
  <c r="I1142" i="1" a="1"/>
  <c r="I1142" i="1"/>
  <c r="N1145" i="1" a="1"/>
  <c r="N1145" i="1" s="1"/>
  <c r="M1145" i="1" a="1"/>
  <c r="M1145" i="1"/>
  <c r="F1144" i="1" a="1"/>
  <c r="F1144" i="1" s="1"/>
  <c r="O1141" i="1" a="1"/>
  <c r="O1141" i="1" s="1"/>
  <c r="M1143" i="1" a="1"/>
  <c r="M1143" i="1" s="1"/>
  <c r="K1143" i="1" a="1"/>
  <c r="K1143" i="1" s="1"/>
  <c r="M1142" i="1" a="1"/>
  <c r="M1142" i="1"/>
  <c r="N1141" i="1" a="1"/>
  <c r="N1141" i="1"/>
  <c r="G1141" i="1" a="1"/>
  <c r="G1141" i="1"/>
  <c r="L1140" i="1" a="1"/>
  <c r="L1140" i="1" s="1"/>
  <c r="K1145" i="1" a="1"/>
  <c r="K1145" i="1"/>
  <c r="P1144" i="1" a="1"/>
  <c r="P1144" i="1" s="1"/>
  <c r="K1144" i="1" a="1"/>
  <c r="K1144" i="1" s="1"/>
  <c r="L1143" i="1" a="1"/>
  <c r="L1143" i="1" s="1"/>
  <c r="L1141" i="1" a="1"/>
  <c r="L1141" i="1" s="1"/>
  <c r="F1141" i="1" a="1"/>
  <c r="F1141" i="1"/>
  <c r="H1141" i="1" a="1"/>
  <c r="H1141" i="1" s="1"/>
  <c r="H1144" i="1" a="1"/>
  <c r="H1144" i="1" s="1"/>
  <c r="G1143" i="1" a="1"/>
  <c r="G1143" i="1" s="1"/>
  <c r="H1139" i="1" a="1"/>
  <c r="H1139" i="1" s="1"/>
  <c r="P1138" i="1" a="1"/>
  <c r="P1138" i="1" s="1"/>
  <c r="N1138" i="1" a="1"/>
  <c r="N1138" i="1"/>
  <c r="M1139" i="1" a="1"/>
  <c r="M1139" i="1"/>
  <c r="K1139" i="1" a="1"/>
  <c r="K1139" i="1"/>
  <c r="F1139" i="1" a="1"/>
  <c r="F1139" i="1" s="1"/>
  <c r="O1138" i="1" a="1"/>
  <c r="O1138" i="1" s="1"/>
  <c r="M1138" i="1" a="1"/>
  <c r="M1138" i="1"/>
  <c r="G1138" i="1" a="1"/>
  <c r="G1138" i="1"/>
  <c r="K1138" i="1" a="1"/>
  <c r="K1138" i="1"/>
  <c r="I1138" i="1" a="1"/>
  <c r="I1138" i="1" s="1"/>
  <c r="J1139" i="1" a="1"/>
  <c r="J1139" i="1"/>
  <c r="J1140" i="1" a="1"/>
  <c r="J1140" i="1" s="1"/>
  <c r="K1140" i="1" a="1"/>
  <c r="K1140" i="1"/>
  <c r="G1139" i="1" a="1"/>
  <c r="G1139" i="1" s="1"/>
  <c r="N1139" i="1" a="1"/>
  <c r="N1139" i="1" s="1"/>
  <c r="I1139" i="1" a="1"/>
  <c r="I1139" i="1" s="1"/>
  <c r="I1140" i="1" a="1"/>
  <c r="I1140" i="1" s="1"/>
  <c r="H1140" i="1" a="1"/>
  <c r="H1140" i="1" s="1"/>
  <c r="Q1139" i="1" a="1"/>
  <c r="Q1139" i="1"/>
  <c r="G1140" i="1" a="1"/>
  <c r="G1140" i="1"/>
  <c r="L1138" i="1" a="1"/>
  <c r="L1138" i="1" s="1"/>
  <c r="Q1138" i="1" a="1"/>
  <c r="Q1138" i="1"/>
  <c r="F1140" i="1" a="1"/>
  <c r="F1140" i="1" s="1"/>
  <c r="J1138" i="1" a="1"/>
  <c r="J1138" i="1"/>
  <c r="F1138" i="1" a="1"/>
  <c r="F1138" i="1" s="1"/>
  <c r="L1139" i="1" a="1"/>
  <c r="L1139" i="1"/>
  <c r="H1138" i="1" a="1"/>
  <c r="H1138" i="1"/>
  <c r="P1139" i="1" a="1"/>
  <c r="P1139" i="1" s="1"/>
  <c r="O1139" i="1" a="1"/>
  <c r="O1139" i="1" s="1"/>
  <c r="Q1262" i="1" a="1"/>
  <c r="Q1262" i="1" s="1"/>
  <c r="H1263" i="1" a="1"/>
  <c r="H1263" i="1" s="1"/>
  <c r="K1263" i="1" a="1"/>
  <c r="K1263" i="1" s="1"/>
  <c r="M1263" i="1" a="1"/>
  <c r="M1263" i="1" s="1"/>
  <c r="O1263" i="1" a="1"/>
  <c r="O1263" i="1"/>
  <c r="I1263" i="1" a="1"/>
  <c r="I1263" i="1"/>
  <c r="O1262" i="1" a="1"/>
  <c r="O1262" i="1"/>
  <c r="F1263" i="1" a="1"/>
  <c r="F1263" i="1" s="1"/>
  <c r="J1263" i="1" a="1"/>
  <c r="J1263" i="1"/>
  <c r="Q1263" i="1" a="1"/>
  <c r="Q1263" i="1" s="1"/>
  <c r="G1263" i="1" a="1"/>
  <c r="G1263" i="1"/>
  <c r="P1262" i="1" a="1"/>
  <c r="P1262" i="1" s="1"/>
  <c r="L1262" i="1" a="1"/>
  <c r="L1262" i="1" s="1"/>
  <c r="P1263" i="1" a="1"/>
  <c r="P1263" i="1"/>
  <c r="N1263" i="1" a="1"/>
  <c r="N1263" i="1"/>
  <c r="N1262" i="1" a="1"/>
  <c r="N1262" i="1"/>
  <c r="M1262" i="1" a="1"/>
  <c r="M1262" i="1"/>
  <c r="L1263" i="1" a="1"/>
  <c r="L1263" i="1"/>
  <c r="K1557" i="1" a="1"/>
  <c r="K1557" i="1"/>
  <c r="N1557" i="1" a="1"/>
  <c r="N1557" i="1" s="1"/>
  <c r="O1558" i="1" a="1"/>
  <c r="O1558" i="1"/>
  <c r="H1557" i="1" a="1"/>
  <c r="H1557" i="1"/>
  <c r="G1557" i="1" a="1"/>
  <c r="G1557" i="1" s="1"/>
  <c r="J1558" i="1" a="1"/>
  <c r="J1558" i="1"/>
  <c r="H1558" i="1" a="1"/>
  <c r="H1558" i="1" s="1"/>
  <c r="I1557" i="1" a="1"/>
  <c r="I1557" i="1"/>
  <c r="L1558" i="1" a="1"/>
  <c r="L1558" i="1" s="1"/>
  <c r="K1558" i="1" a="1"/>
  <c r="K1558" i="1"/>
  <c r="G1558" i="1" a="1"/>
  <c r="G1558" i="1"/>
  <c r="P1557" i="1" a="1"/>
  <c r="P1557" i="1"/>
  <c r="F1557" i="1" a="1"/>
  <c r="F1557" i="1"/>
  <c r="O1557" i="1" a="1"/>
  <c r="O1557" i="1" s="1"/>
  <c r="Q1557" i="1" a="1"/>
  <c r="Q1557" i="1"/>
  <c r="Q1558" i="1" a="1"/>
  <c r="Q1558" i="1"/>
  <c r="P1558" i="1" a="1"/>
  <c r="P1558" i="1" s="1"/>
  <c r="M1558" i="1" a="1"/>
  <c r="M1558" i="1" s="1"/>
  <c r="F1558" i="1" a="1"/>
  <c r="F1558" i="1" s="1"/>
  <c r="L1557" i="1" a="1"/>
  <c r="L1557" i="1"/>
  <c r="O1564" i="1" a="1"/>
  <c r="O1564" i="1" s="1"/>
  <c r="N1564" i="1" a="1"/>
  <c r="N1564" i="1"/>
  <c r="M1564" i="1" a="1"/>
  <c r="M1564" i="1" s="1"/>
  <c r="L1564" i="1" a="1"/>
  <c r="L1564" i="1"/>
  <c r="K1564" i="1" a="1"/>
  <c r="K1564" i="1"/>
  <c r="J1564" i="1" a="1"/>
  <c r="J1564" i="1" s="1"/>
  <c r="F1564" i="1" a="1"/>
  <c r="F1564" i="1"/>
  <c r="M1557" i="1" a="1"/>
  <c r="M1557" i="1"/>
  <c r="I1564" i="1" a="1"/>
  <c r="I1564" i="1" s="1"/>
  <c r="I1558" i="1" a="1"/>
  <c r="I1558" i="1" s="1"/>
  <c r="H1564" i="1" a="1"/>
  <c r="H1564" i="1"/>
  <c r="G1564" i="1" a="1"/>
  <c r="G1564" i="1"/>
  <c r="J1557" i="1" a="1"/>
  <c r="J1557" i="1"/>
  <c r="N1558" i="1" a="1"/>
  <c r="N1558" i="1"/>
  <c r="P1551" i="1" a="1"/>
  <c r="P1551" i="1"/>
  <c r="I1548" i="1" a="1"/>
  <c r="I1548" i="1" s="1"/>
  <c r="M1551" i="1" a="1"/>
  <c r="M1551" i="1" s="1"/>
  <c r="G1548" i="1" a="1"/>
  <c r="G1548" i="1"/>
  <c r="K1549" i="1" a="1"/>
  <c r="K1549" i="1" s="1"/>
  <c r="N1549" i="1" a="1"/>
  <c r="N1549" i="1" s="1"/>
  <c r="M1549" i="1" a="1"/>
  <c r="M1549" i="1"/>
  <c r="K1548" i="1" a="1"/>
  <c r="K1548" i="1" s="1"/>
  <c r="L1549" i="1" a="1"/>
  <c r="L1549" i="1"/>
  <c r="I1551" i="1" a="1"/>
  <c r="I1551" i="1" s="1"/>
  <c r="I1549" i="1" a="1"/>
  <c r="I1549" i="1" s="1"/>
  <c r="Q1549" i="1" a="1"/>
  <c r="Q1549" i="1"/>
  <c r="L1551" i="1" a="1"/>
  <c r="L1551" i="1"/>
  <c r="J1549" i="1" a="1"/>
  <c r="J1549" i="1" s="1"/>
  <c r="P1549" i="1" a="1"/>
  <c r="P1549" i="1" s="1"/>
  <c r="H1551" i="1" a="1"/>
  <c r="H1551" i="1"/>
  <c r="G1551" i="1" a="1"/>
  <c r="G1551" i="1" s="1"/>
  <c r="N1548" i="1" a="1"/>
  <c r="N1548" i="1"/>
  <c r="L1548" i="1" a="1"/>
  <c r="L1548" i="1" s="1"/>
  <c r="K1551" i="1" a="1"/>
  <c r="K1551" i="1" s="1"/>
  <c r="M1548" i="1" a="1"/>
  <c r="M1548" i="1"/>
  <c r="N1551" i="1" a="1"/>
  <c r="N1551" i="1"/>
  <c r="H1549" i="1" a="1"/>
  <c r="H1549" i="1" s="1"/>
  <c r="Q1551" i="1" a="1"/>
  <c r="Q1551" i="1"/>
  <c r="O1548" i="1" a="1"/>
  <c r="O1548" i="1"/>
  <c r="F1548" i="1" a="1"/>
  <c r="F1548" i="1"/>
  <c r="Q1548" i="1" a="1"/>
  <c r="Q1548" i="1" s="1"/>
  <c r="O1549" i="1" a="1"/>
  <c r="O1549" i="1" s="1"/>
  <c r="P1548" i="1" a="1"/>
  <c r="P1548" i="1" s="1"/>
  <c r="G1549" i="1" a="1"/>
  <c r="G1549" i="1" s="1"/>
  <c r="J1551" i="1" a="1"/>
  <c r="J1551" i="1" s="1"/>
  <c r="O1551" i="1" a="1"/>
  <c r="O1551" i="1"/>
  <c r="F1549" i="1" a="1"/>
  <c r="F1549" i="1"/>
  <c r="F1551" i="1" a="1"/>
  <c r="F1551" i="1" s="1"/>
  <c r="H1548" i="1" a="1"/>
  <c r="H1548" i="1"/>
  <c r="J1548" i="1" a="1"/>
  <c r="J1548" i="1"/>
  <c r="P1529" i="1" a="1"/>
  <c r="P1529" i="1" s="1"/>
  <c r="O1530" i="1" a="1"/>
  <c r="O1530" i="1"/>
  <c r="K1530" i="1" a="1"/>
  <c r="K1530" i="1" s="1"/>
  <c r="I1530" i="1" a="1"/>
  <c r="I1530" i="1" s="1"/>
  <c r="M1529" i="1" a="1"/>
  <c r="M1529" i="1"/>
  <c r="N1531" i="1" a="1"/>
  <c r="N1531" i="1"/>
  <c r="L1531" i="1" a="1"/>
  <c r="L1531" i="1"/>
  <c r="Q1530" i="1" a="1"/>
  <c r="Q1530" i="1"/>
  <c r="M1530" i="1" a="1"/>
  <c r="M1530" i="1" s="1"/>
  <c r="G1530" i="1" a="1"/>
  <c r="G1530" i="1" s="1"/>
  <c r="K1529" i="1" a="1"/>
  <c r="K1529" i="1"/>
  <c r="Q1528" i="1" a="1"/>
  <c r="Q1528" i="1" s="1"/>
  <c r="J1529" i="1" a="1"/>
  <c r="J1529" i="1"/>
  <c r="O1531" i="1" a="1"/>
  <c r="O1531" i="1" s="1"/>
  <c r="I1531" i="1" a="1"/>
  <c r="I1531" i="1" s="1"/>
  <c r="I1529" i="1" a="1"/>
  <c r="I1529" i="1"/>
  <c r="H1531" i="1" a="1"/>
  <c r="H1531" i="1"/>
  <c r="Q1531" i="1" a="1"/>
  <c r="Q1531" i="1" s="1"/>
  <c r="N1529" i="1" a="1"/>
  <c r="N1529" i="1" s="1"/>
  <c r="J1531" i="1" a="1"/>
  <c r="J1531" i="1"/>
  <c r="Q1529" i="1" a="1"/>
  <c r="Q1529" i="1"/>
  <c r="K1531" i="1" a="1"/>
  <c r="K1531" i="1" s="1"/>
  <c r="P1531" i="1" a="1"/>
  <c r="P1531" i="1" s="1"/>
  <c r="M1531" i="1" a="1"/>
  <c r="M1531" i="1" s="1"/>
  <c r="F1529" i="1" a="1"/>
  <c r="F1529" i="1"/>
  <c r="P1528" i="1" a="1"/>
  <c r="P1528" i="1" s="1"/>
  <c r="F1530" i="1" a="1"/>
  <c r="F1530" i="1"/>
  <c r="G1529" i="1" a="1"/>
  <c r="G1529" i="1"/>
  <c r="G1531" i="1" a="1"/>
  <c r="G1531" i="1" s="1"/>
  <c r="H1529" i="1" a="1"/>
  <c r="H1529" i="1"/>
  <c r="P1530" i="1" a="1"/>
  <c r="P1530" i="1"/>
  <c r="N1530" i="1" a="1"/>
  <c r="N1530" i="1"/>
  <c r="F1531" i="1" a="1"/>
  <c r="F1531" i="1"/>
  <c r="H1530" i="1" a="1"/>
  <c r="H1530" i="1"/>
  <c r="L1529" i="1" a="1"/>
  <c r="L1529" i="1" s="1"/>
  <c r="O1529" i="1" a="1"/>
  <c r="O1529" i="1" s="1"/>
  <c r="L1530" i="1" a="1"/>
  <c r="L1530" i="1" s="1"/>
  <c r="J1530" i="1" a="1"/>
  <c r="J1530" i="1" s="1"/>
  <c r="L1526" i="1" a="1"/>
  <c r="L1526" i="1" s="1"/>
  <c r="F1525" i="1" a="1"/>
  <c r="F1525" i="1"/>
  <c r="G1528" i="1" a="1"/>
  <c r="G1528" i="1"/>
  <c r="F1528" i="1" a="1"/>
  <c r="F1528" i="1" s="1"/>
  <c r="Q1527" i="1" a="1"/>
  <c r="Q1527" i="1" s="1"/>
  <c r="N1527" i="1" a="1"/>
  <c r="N1527" i="1"/>
  <c r="M1527" i="1" a="1"/>
  <c r="M1527" i="1" s="1"/>
  <c r="L1527" i="1" a="1"/>
  <c r="L1527" i="1" s="1"/>
  <c r="M1526" i="1" a="1"/>
  <c r="M1526" i="1"/>
  <c r="K1527" i="1" a="1"/>
  <c r="K1527" i="1"/>
  <c r="H1527" i="1" a="1"/>
  <c r="H1527" i="1"/>
  <c r="O1525" i="1" a="1"/>
  <c r="O1525" i="1" s="1"/>
  <c r="I1524" i="1" a="1"/>
  <c r="I1524" i="1" s="1"/>
  <c r="Q1526" i="1" a="1"/>
  <c r="Q1526" i="1" s="1"/>
  <c r="I1526" i="1" a="1"/>
  <c r="I1526" i="1"/>
  <c r="P1526" i="1" a="1"/>
  <c r="P1526" i="1"/>
  <c r="K1525" i="1" a="1"/>
  <c r="K1525" i="1"/>
  <c r="Q1524" i="1" a="1"/>
  <c r="Q1524" i="1"/>
  <c r="H1524" i="1" a="1"/>
  <c r="H1524" i="1" s="1"/>
  <c r="M1524" i="1" a="1"/>
  <c r="M1524" i="1" s="1"/>
  <c r="L1523" i="1" a="1"/>
  <c r="L1523" i="1"/>
  <c r="M1523" i="1" a="1"/>
  <c r="M1523" i="1" s="1"/>
  <c r="O1523" i="1" a="1"/>
  <c r="O1523" i="1"/>
  <c r="P1525" i="1" a="1"/>
  <c r="P1525" i="1" s="1"/>
  <c r="O1528" i="1" a="1"/>
  <c r="O1528" i="1" s="1"/>
  <c r="L1528" i="1" a="1"/>
  <c r="L1528" i="1"/>
  <c r="P1527" i="1" a="1"/>
  <c r="P1527" i="1" s="1"/>
  <c r="I1525" i="1" a="1"/>
  <c r="I1525" i="1" s="1"/>
  <c r="N1525" i="1" a="1"/>
  <c r="N1525" i="1" s="1"/>
  <c r="G1525" i="1" a="1"/>
  <c r="G1525" i="1" s="1"/>
  <c r="N1524" i="1" a="1"/>
  <c r="N1524" i="1"/>
  <c r="M1528" i="1" a="1"/>
  <c r="M1528" i="1"/>
  <c r="F1524" i="1" a="1"/>
  <c r="F1524" i="1"/>
  <c r="M1525" i="1" a="1"/>
  <c r="M1525" i="1"/>
  <c r="N1523" i="1" a="1"/>
  <c r="N1523" i="1" s="1"/>
  <c r="H1526" i="1" a="1"/>
  <c r="H1526" i="1" s="1"/>
  <c r="Q1525" i="1" a="1"/>
  <c r="Q1525" i="1"/>
  <c r="O1526" i="1" a="1"/>
  <c r="O1526" i="1" s="1"/>
  <c r="H1528" i="1" a="1"/>
  <c r="H1528" i="1" s="1"/>
  <c r="I1527" i="1" a="1"/>
  <c r="I1527" i="1" s="1"/>
  <c r="K1524" i="1" a="1"/>
  <c r="K1524" i="1" s="1"/>
  <c r="J1526" i="1" a="1"/>
  <c r="J1526" i="1" s="1"/>
  <c r="G1526" i="1" a="1"/>
  <c r="G1526" i="1"/>
  <c r="L1525" i="1" a="1"/>
  <c r="L1525" i="1" s="1"/>
  <c r="F1526" i="1" a="1"/>
  <c r="F1526" i="1"/>
  <c r="N1528" i="1" a="1"/>
  <c r="N1528" i="1"/>
  <c r="F1527" i="1" a="1"/>
  <c r="F1527" i="1"/>
  <c r="O1527" i="1" a="1"/>
  <c r="O1527" i="1"/>
  <c r="P1523" i="1" a="1"/>
  <c r="P1523" i="1"/>
  <c r="L1524" i="1" a="1"/>
  <c r="L1524" i="1"/>
  <c r="K1528" i="1" a="1"/>
  <c r="K1528" i="1" s="1"/>
  <c r="I1528" i="1" a="1"/>
  <c r="I1528" i="1" s="1"/>
  <c r="K1526" i="1" a="1"/>
  <c r="K1526" i="1"/>
  <c r="J1524" i="1" a="1"/>
  <c r="J1524" i="1"/>
  <c r="G1524" i="1" a="1"/>
  <c r="G1524" i="1" s="1"/>
  <c r="O1524" i="1" a="1"/>
  <c r="O1524" i="1"/>
  <c r="J1527" i="1" a="1"/>
  <c r="J1527" i="1"/>
  <c r="H1525" i="1" a="1"/>
  <c r="H1525" i="1"/>
  <c r="P1524" i="1" a="1"/>
  <c r="P1524" i="1" s="1"/>
  <c r="Q1523" i="1" a="1"/>
  <c r="Q1523" i="1"/>
  <c r="N1526" i="1" a="1"/>
  <c r="N1526" i="1"/>
  <c r="G1527" i="1" a="1"/>
  <c r="G1527" i="1"/>
  <c r="J1525" i="1" a="1"/>
  <c r="J1525" i="1"/>
  <c r="J1528" i="1" a="1"/>
  <c r="J1528" i="1"/>
  <c r="F1523" i="1" a="1"/>
  <c r="F1523" i="1"/>
  <c r="Q1522" i="1" a="1"/>
  <c r="Q1522" i="1" s="1"/>
  <c r="M1521" i="1" a="1"/>
  <c r="M1521" i="1" s="1"/>
  <c r="K1519" i="1" a="1"/>
  <c r="K1519" i="1"/>
  <c r="Q1521" i="1" a="1"/>
  <c r="Q1521" i="1" s="1"/>
  <c r="L1520" i="1" a="1"/>
  <c r="L1520" i="1" s="1"/>
  <c r="K1520" i="1" a="1"/>
  <c r="K1520" i="1"/>
  <c r="J1519" i="1" a="1"/>
  <c r="J1519" i="1"/>
  <c r="P1517" i="1" a="1"/>
  <c r="P1517" i="1"/>
  <c r="M1517" i="1" a="1"/>
  <c r="M1517" i="1"/>
  <c r="P1522" i="1" a="1"/>
  <c r="P1522" i="1"/>
  <c r="J1522" i="1" a="1"/>
  <c r="J1522" i="1" s="1"/>
  <c r="P1521" i="1" a="1"/>
  <c r="P1521" i="1"/>
  <c r="O1519" i="1" a="1"/>
  <c r="O1519" i="1"/>
  <c r="H1519" i="1" a="1"/>
  <c r="H1519" i="1"/>
  <c r="O1521" i="1" a="1"/>
  <c r="O1521" i="1"/>
  <c r="O1522" i="1" a="1"/>
  <c r="O1522" i="1" s="1"/>
  <c r="H1522" i="1" a="1"/>
  <c r="H1522" i="1" s="1"/>
  <c r="L1521" i="1" a="1"/>
  <c r="L1521" i="1" s="1"/>
  <c r="N1522" i="1" a="1"/>
  <c r="N1522" i="1"/>
  <c r="M1522" i="1" a="1"/>
  <c r="M1522" i="1"/>
  <c r="K1522" i="1" a="1"/>
  <c r="K1522" i="1" s="1"/>
  <c r="G1519" i="1" a="1"/>
  <c r="G1519" i="1"/>
  <c r="J1521" i="1" a="1"/>
  <c r="J1521" i="1" s="1"/>
  <c r="O1520" i="1" a="1"/>
  <c r="O1520" i="1"/>
  <c r="M1519" i="1" a="1"/>
  <c r="M1519" i="1" s="1"/>
  <c r="M1520" i="1" a="1"/>
  <c r="M1520" i="1"/>
  <c r="Q1519" i="1" a="1"/>
  <c r="Q1519" i="1" s="1"/>
  <c r="F1521" i="1" a="1"/>
  <c r="F1521" i="1" s="1"/>
  <c r="I1519" i="1" a="1"/>
  <c r="I1519" i="1" s="1"/>
  <c r="Q1520" i="1" a="1"/>
  <c r="Q1520" i="1" s="1"/>
  <c r="G1520" i="1" a="1"/>
  <c r="G1520" i="1"/>
  <c r="N1517" i="1" a="1"/>
  <c r="N1517" i="1" s="1"/>
  <c r="H1521" i="1" a="1"/>
  <c r="H1521" i="1" s="1"/>
  <c r="I1522" i="1" a="1"/>
  <c r="I1522" i="1"/>
  <c r="G1522" i="1" a="1"/>
  <c r="G1522" i="1"/>
  <c r="N1521" i="1" a="1"/>
  <c r="N1521" i="1" s="1"/>
  <c r="P1520" i="1" a="1"/>
  <c r="P1520" i="1" s="1"/>
  <c r="P1519" i="1" a="1"/>
  <c r="P1519" i="1"/>
  <c r="I1521" i="1" a="1"/>
  <c r="I1521" i="1"/>
  <c r="N1520" i="1" a="1"/>
  <c r="N1520" i="1" s="1"/>
  <c r="I1520" i="1" a="1"/>
  <c r="I1520" i="1"/>
  <c r="H1520" i="1" a="1"/>
  <c r="H1520" i="1" s="1"/>
  <c r="O1517" i="1" a="1"/>
  <c r="O1517" i="1" s="1"/>
  <c r="L1519" i="1" a="1"/>
  <c r="L1519" i="1" s="1"/>
  <c r="Q1517" i="1" a="1"/>
  <c r="Q1517" i="1" s="1"/>
  <c r="J1520" i="1" a="1"/>
  <c r="J1520" i="1"/>
  <c r="F1519" i="1" a="1"/>
  <c r="F1519" i="1"/>
  <c r="K1523" i="1" a="1"/>
  <c r="K1523" i="1"/>
  <c r="J1523" i="1" a="1"/>
  <c r="J1523" i="1"/>
  <c r="L1522" i="1" a="1"/>
  <c r="L1522" i="1" s="1"/>
  <c r="K1521" i="1" a="1"/>
  <c r="K1521" i="1" s="1"/>
  <c r="F1522" i="1" a="1"/>
  <c r="F1522" i="1"/>
  <c r="N1519" i="1" a="1"/>
  <c r="N1519" i="1" s="1"/>
  <c r="G1521" i="1" a="1"/>
  <c r="G1521" i="1"/>
  <c r="F1520" i="1" a="1"/>
  <c r="F1520" i="1"/>
  <c r="I1523" i="1" a="1"/>
  <c r="I1523" i="1" s="1"/>
  <c r="H1523" i="1" a="1"/>
  <c r="H1523" i="1"/>
  <c r="G1523" i="1" a="1"/>
  <c r="G1523" i="1"/>
  <c r="O1515" i="1" a="1"/>
  <c r="O1515" i="1"/>
  <c r="G1514" i="1" a="1"/>
  <c r="G1514" i="1"/>
  <c r="O1516" i="1" a="1"/>
  <c r="O1516" i="1" s="1"/>
  <c r="N1514" i="1" a="1"/>
  <c r="N1514" i="1"/>
  <c r="F1517" i="1" a="1"/>
  <c r="F1517" i="1"/>
  <c r="L1516" i="1" a="1"/>
  <c r="L1516" i="1" s="1"/>
  <c r="G1516" i="1" a="1"/>
  <c r="G1516" i="1"/>
  <c r="L1515" i="1" a="1"/>
  <c r="L1515" i="1"/>
  <c r="O1514" i="1" a="1"/>
  <c r="O1514" i="1" s="1"/>
  <c r="K1514" i="1" a="1"/>
  <c r="K1514" i="1" s="1"/>
  <c r="F1516" i="1" a="1"/>
  <c r="F1516" i="1"/>
  <c r="M1514" i="1" a="1"/>
  <c r="M1514" i="1"/>
  <c r="K1513" i="1" a="1"/>
  <c r="K1513" i="1" s="1"/>
  <c r="Q1514" i="1" a="1"/>
  <c r="Q1514" i="1" s="1"/>
  <c r="F1514" i="1" a="1"/>
  <c r="F1514" i="1" s="1"/>
  <c r="G1513" i="1" a="1"/>
  <c r="G1513" i="1" s="1"/>
  <c r="J1514" i="1" a="1"/>
  <c r="J1514" i="1"/>
  <c r="H1514" i="1" a="1"/>
  <c r="H1514" i="1"/>
  <c r="I1513" i="1" a="1"/>
  <c r="I1513" i="1"/>
  <c r="H1515" i="1" a="1"/>
  <c r="H1515" i="1" s="1"/>
  <c r="H1513" i="1" a="1"/>
  <c r="H1513" i="1" s="1"/>
  <c r="L1514" i="1" a="1"/>
  <c r="L1514" i="1"/>
  <c r="Q1516" i="1" a="1"/>
  <c r="Q1516" i="1"/>
  <c r="K1516" i="1" a="1"/>
  <c r="K1516" i="1"/>
  <c r="I1515" i="1" a="1"/>
  <c r="I1515" i="1"/>
  <c r="J1516" i="1" a="1"/>
  <c r="J1516" i="1" s="1"/>
  <c r="J1515" i="1" a="1"/>
  <c r="J1515" i="1" s="1"/>
  <c r="Q1515" i="1" a="1"/>
  <c r="Q1515" i="1" s="1"/>
  <c r="I1514" i="1" a="1"/>
  <c r="I1514" i="1"/>
  <c r="Q1513" i="1" a="1"/>
  <c r="Q1513" i="1"/>
  <c r="L1517" i="1" a="1"/>
  <c r="L1517" i="1"/>
  <c r="H1516" i="1" a="1"/>
  <c r="H1516" i="1" s="1"/>
  <c r="G1515" i="1" a="1"/>
  <c r="G1515" i="1"/>
  <c r="M1513" i="1" a="1"/>
  <c r="M1513" i="1" s="1"/>
  <c r="N1515" i="1" a="1"/>
  <c r="N1515" i="1"/>
  <c r="O1513" i="1" a="1"/>
  <c r="O1513" i="1"/>
  <c r="L1513" i="1" a="1"/>
  <c r="L1513" i="1" s="1"/>
  <c r="K1517" i="1" a="1"/>
  <c r="K1517" i="1" s="1"/>
  <c r="J1517" i="1" a="1"/>
  <c r="J1517" i="1" s="1"/>
  <c r="P1516" i="1" a="1"/>
  <c r="P1516" i="1" s="1"/>
  <c r="I1517" i="1" a="1"/>
  <c r="I1517" i="1"/>
  <c r="M1516" i="1" a="1"/>
  <c r="M1516" i="1" s="1"/>
  <c r="M1515" i="1" a="1"/>
  <c r="M1515" i="1" s="1"/>
  <c r="N1513" i="1" a="1"/>
  <c r="N1513" i="1"/>
  <c r="F1513" i="1" a="1"/>
  <c r="F1513" i="1"/>
  <c r="H1517" i="1" a="1"/>
  <c r="H1517" i="1" s="1"/>
  <c r="G1517" i="1" a="1"/>
  <c r="G1517" i="1"/>
  <c r="N1516" i="1" a="1"/>
  <c r="N1516" i="1" s="1"/>
  <c r="I1516" i="1" a="1"/>
  <c r="I1516" i="1" s="1"/>
  <c r="P1515" i="1" a="1"/>
  <c r="P1515" i="1"/>
  <c r="J1513" i="1" a="1"/>
  <c r="J1513" i="1" s="1"/>
  <c r="K1515" i="1" a="1"/>
  <c r="K1515" i="1"/>
  <c r="F1515" i="1" a="1"/>
  <c r="F1515" i="1" s="1"/>
  <c r="P1513" i="1" a="1"/>
  <c r="P1513" i="1" s="1"/>
  <c r="P1514" i="1" a="1"/>
  <c r="P1514" i="1" s="1"/>
  <c r="G1507" i="1" a="1"/>
  <c r="G1507" i="1" s="1"/>
  <c r="H1506" i="1" a="1"/>
  <c r="H1506" i="1" s="1"/>
  <c r="J1505" i="1" a="1"/>
  <c r="J1505" i="1" s="1"/>
  <c r="M1504" i="1" a="1"/>
  <c r="M1504" i="1"/>
  <c r="Q1507" i="1" a="1"/>
  <c r="Q1507" i="1" s="1"/>
  <c r="I1505" i="1" a="1"/>
  <c r="I1505" i="1"/>
  <c r="N1507" i="1" a="1"/>
  <c r="N1507" i="1" s="1"/>
  <c r="M1505" i="1" a="1"/>
  <c r="M1505" i="1" s="1"/>
  <c r="L1507" i="1" a="1"/>
  <c r="L1507" i="1"/>
  <c r="K1507" i="1" a="1"/>
  <c r="K1507" i="1"/>
  <c r="Q1504" i="1" a="1"/>
  <c r="Q1504" i="1" s="1"/>
  <c r="P1506" i="1" a="1"/>
  <c r="P1506" i="1" s="1"/>
  <c r="F1506" i="1" a="1"/>
  <c r="F1506" i="1"/>
  <c r="Q1506" i="1" a="1"/>
  <c r="Q1506" i="1"/>
  <c r="M1506" i="1" a="1"/>
  <c r="M1506" i="1" s="1"/>
  <c r="O1506" i="1" a="1"/>
  <c r="O1506" i="1"/>
  <c r="P1504" i="1" a="1"/>
  <c r="P1504" i="1" s="1"/>
  <c r="O1504" i="1" a="1"/>
  <c r="O1504" i="1" s="1"/>
  <c r="H1507" i="1" a="1"/>
  <c r="H1507" i="1" s="1"/>
  <c r="M1507" i="1" a="1"/>
  <c r="M1507" i="1"/>
  <c r="O1505" i="1" a="1"/>
  <c r="O1505" i="1" s="1"/>
  <c r="N1505" i="1" a="1"/>
  <c r="N1505" i="1"/>
  <c r="O1507" i="1" a="1"/>
  <c r="O1507" i="1"/>
  <c r="J1507" i="1" a="1"/>
  <c r="J1507" i="1" s="1"/>
  <c r="L1505" i="1" a="1"/>
  <c r="L1505" i="1" s="1"/>
  <c r="F1507" i="1" a="1"/>
  <c r="F1507" i="1" s="1"/>
  <c r="H1505" i="1" a="1"/>
  <c r="H1505" i="1"/>
  <c r="N1504" i="1" a="1"/>
  <c r="N1504" i="1" s="1"/>
  <c r="K1506" i="1" a="1"/>
  <c r="K1506" i="1"/>
  <c r="G1505" i="1" a="1"/>
  <c r="G1505" i="1"/>
  <c r="N1506" i="1" a="1"/>
  <c r="N1506" i="1"/>
  <c r="F1505" i="1" a="1"/>
  <c r="F1505" i="1"/>
  <c r="L1506" i="1" a="1"/>
  <c r="L1506" i="1" s="1"/>
  <c r="G1506" i="1" a="1"/>
  <c r="G1506" i="1"/>
  <c r="J1506" i="1" a="1"/>
  <c r="J1506" i="1" s="1"/>
  <c r="K1505" i="1" a="1"/>
  <c r="K1505" i="1"/>
  <c r="P1507" i="1" a="1"/>
  <c r="P1507" i="1"/>
  <c r="Q1505" i="1" a="1"/>
  <c r="Q1505" i="1" s="1"/>
  <c r="I1506" i="1" a="1"/>
  <c r="I1506" i="1" s="1"/>
  <c r="P1505" i="1" a="1"/>
  <c r="P1505" i="1"/>
  <c r="I1507" i="1" a="1"/>
  <c r="I1507" i="1" s="1"/>
  <c r="N1501" i="1" a="1"/>
  <c r="N1501" i="1" s="1"/>
  <c r="M1500" i="1" a="1"/>
  <c r="M1500" i="1"/>
  <c r="K1501" i="1" a="1"/>
  <c r="K1501" i="1" s="1"/>
  <c r="K1500" i="1" a="1"/>
  <c r="K1500" i="1"/>
  <c r="F1500" i="1" a="1"/>
  <c r="F1500" i="1" s="1"/>
  <c r="N1499" i="1" a="1"/>
  <c r="N1499" i="1" s="1"/>
  <c r="J1502" i="1" a="1"/>
  <c r="J1502" i="1"/>
  <c r="F1502" i="1" a="1"/>
  <c r="F1502" i="1" s="1"/>
  <c r="G1500" i="1" a="1"/>
  <c r="G1500" i="1"/>
  <c r="J1504" i="1" a="1"/>
  <c r="J1504" i="1"/>
  <c r="M1499" i="1" a="1"/>
  <c r="M1499" i="1"/>
  <c r="I1504" i="1" a="1"/>
  <c r="I1504" i="1" s="1"/>
  <c r="Q1502" i="1" a="1"/>
  <c r="Q1502" i="1" s="1"/>
  <c r="O1502" i="1" a="1"/>
  <c r="O1502" i="1"/>
  <c r="M1502" i="1" a="1"/>
  <c r="M1502" i="1" s="1"/>
  <c r="Q1499" i="1" a="1"/>
  <c r="Q1499" i="1"/>
  <c r="H1502" i="1" a="1"/>
  <c r="H1502" i="1"/>
  <c r="O1499" i="1" a="1"/>
  <c r="O1499" i="1"/>
  <c r="G1502" i="1" a="1"/>
  <c r="G1502" i="1"/>
  <c r="H1500" i="1" a="1"/>
  <c r="H1500" i="1" s="1"/>
  <c r="P1501" i="1" a="1"/>
  <c r="P1501" i="1"/>
  <c r="O1501" i="1" a="1"/>
  <c r="O1501" i="1" s="1"/>
  <c r="M1501" i="1" a="1"/>
  <c r="M1501" i="1"/>
  <c r="H1501" i="1" a="1"/>
  <c r="H1501" i="1"/>
  <c r="Q1500" i="1" a="1"/>
  <c r="Q1500" i="1"/>
  <c r="H1499" i="1" a="1"/>
  <c r="H1499" i="1"/>
  <c r="L1501" i="1" a="1"/>
  <c r="L1501" i="1" s="1"/>
  <c r="O1500" i="1" a="1"/>
  <c r="O1500" i="1" s="1"/>
  <c r="F1501" i="1" a="1"/>
  <c r="F1501" i="1" s="1"/>
  <c r="L1500" i="1" a="1"/>
  <c r="L1500" i="1" s="1"/>
  <c r="J1500" i="1" a="1"/>
  <c r="J1500" i="1"/>
  <c r="L1504" i="1" a="1"/>
  <c r="L1504" i="1" s="1"/>
  <c r="H1504" i="1" a="1"/>
  <c r="H1504" i="1"/>
  <c r="F1504" i="1" a="1"/>
  <c r="F1504" i="1" s="1"/>
  <c r="P1502" i="1" a="1"/>
  <c r="P1502" i="1"/>
  <c r="L1502" i="1" a="1"/>
  <c r="L1502" i="1" s="1"/>
  <c r="J1501" i="1" a="1"/>
  <c r="J1501" i="1" s="1"/>
  <c r="I1501" i="1" a="1"/>
  <c r="I1501" i="1"/>
  <c r="K1499" i="1" a="1"/>
  <c r="K1499" i="1"/>
  <c r="N1500" i="1" a="1"/>
  <c r="N1500" i="1"/>
  <c r="F1499" i="1" a="1"/>
  <c r="F1499" i="1"/>
  <c r="Q1501" i="1" a="1"/>
  <c r="Q1501" i="1" s="1"/>
  <c r="K1502" i="1" a="1"/>
  <c r="K1502" i="1" s="1"/>
  <c r="P1500" i="1" a="1"/>
  <c r="P1500" i="1"/>
  <c r="G1499" i="1" a="1"/>
  <c r="G1499" i="1" s="1"/>
  <c r="I1502" i="1" a="1"/>
  <c r="I1502" i="1" s="1"/>
  <c r="I1500" i="1" a="1"/>
  <c r="I1500" i="1" s="1"/>
  <c r="I1499" i="1" a="1"/>
  <c r="I1499" i="1" s="1"/>
  <c r="P1499" i="1" a="1"/>
  <c r="P1499" i="1"/>
  <c r="L1499" i="1" a="1"/>
  <c r="L1499" i="1" s="1"/>
  <c r="N1502" i="1" a="1"/>
  <c r="N1502" i="1"/>
  <c r="J1499" i="1" a="1"/>
  <c r="J1499" i="1"/>
  <c r="G1501" i="1" a="1"/>
  <c r="G1501" i="1"/>
  <c r="K1504" i="1" a="1"/>
  <c r="K1504" i="1"/>
  <c r="G1504" i="1" a="1"/>
  <c r="G1504" i="1"/>
  <c r="N1485" i="1" a="1"/>
  <c r="N1485" i="1"/>
  <c r="Q1485" i="1" a="1"/>
  <c r="Q1485" i="1" s="1"/>
  <c r="Q1492" i="1" a="1"/>
  <c r="Q1492" i="1" s="1"/>
  <c r="I1494" i="1" a="1"/>
  <c r="I1494" i="1" s="1"/>
  <c r="O1492" i="1" a="1"/>
  <c r="O1492" i="1" s="1"/>
  <c r="H1492" i="1" a="1"/>
  <c r="H1492" i="1"/>
  <c r="G1494" i="1" a="1"/>
  <c r="G1494" i="1" s="1"/>
  <c r="N1492" i="1" a="1"/>
  <c r="N1492" i="1"/>
  <c r="J1492" i="1" a="1"/>
  <c r="J1492" i="1" s="1"/>
  <c r="Q1487" i="1" a="1"/>
  <c r="Q1487" i="1"/>
  <c r="H1487" i="1" a="1"/>
  <c r="H1487" i="1"/>
  <c r="M1487" i="1" a="1"/>
  <c r="M1487" i="1"/>
  <c r="H1494" i="1" a="1"/>
  <c r="H1494" i="1" s="1"/>
  <c r="F1494" i="1" a="1"/>
  <c r="F1494" i="1"/>
  <c r="M1492" i="1" a="1"/>
  <c r="M1492" i="1"/>
  <c r="N1487" i="1" a="1"/>
  <c r="N1487" i="1"/>
  <c r="L1492" i="1" a="1"/>
  <c r="L1492" i="1" s="1"/>
  <c r="M1485" i="1" a="1"/>
  <c r="M1485" i="1" s="1"/>
  <c r="I1487" i="1" a="1"/>
  <c r="I1487" i="1" s="1"/>
  <c r="K1492" i="1" a="1"/>
  <c r="K1492" i="1" s="1"/>
  <c r="P1487" i="1" a="1"/>
  <c r="P1487" i="1" s="1"/>
  <c r="P1485" i="1" a="1"/>
  <c r="P1485" i="1"/>
  <c r="F1487" i="1" a="1"/>
  <c r="F1487" i="1" s="1"/>
  <c r="O1485" i="1" a="1"/>
  <c r="O1485" i="1"/>
  <c r="K1487" i="1" a="1"/>
  <c r="K1487" i="1"/>
  <c r="L1494" i="1" a="1"/>
  <c r="L1494" i="1" s="1"/>
  <c r="F1492" i="1" a="1"/>
  <c r="F1492" i="1"/>
  <c r="O1487" i="1" a="1"/>
  <c r="O1487" i="1"/>
  <c r="Q1494" i="1" a="1"/>
  <c r="Q1494" i="1"/>
  <c r="L1485" i="1" a="1"/>
  <c r="L1485" i="1"/>
  <c r="N1494" i="1" a="1"/>
  <c r="N1494" i="1"/>
  <c r="P1494" i="1" a="1"/>
  <c r="P1494" i="1" s="1"/>
  <c r="O1494" i="1" a="1"/>
  <c r="O1494" i="1" s="1"/>
  <c r="L1487" i="1" a="1"/>
  <c r="L1487" i="1"/>
  <c r="M1494" i="1" a="1"/>
  <c r="M1494" i="1" s="1"/>
  <c r="J1487" i="1" a="1"/>
  <c r="J1487" i="1"/>
  <c r="K1494" i="1" a="1"/>
  <c r="K1494" i="1" s="1"/>
  <c r="J1494" i="1" a="1"/>
  <c r="J1494" i="1" s="1"/>
  <c r="I1492" i="1" a="1"/>
  <c r="I1492" i="1"/>
  <c r="P1492" i="1" a="1"/>
  <c r="P1492" i="1"/>
  <c r="G1492" i="1" a="1"/>
  <c r="G1492" i="1" s="1"/>
  <c r="G1487" i="1" a="1"/>
  <c r="G1487" i="1" s="1"/>
  <c r="P1458" i="1" a="1"/>
  <c r="P1458" i="1"/>
  <c r="H1485" i="1" a="1"/>
  <c r="H1485" i="1"/>
  <c r="Q1458" i="1" a="1"/>
  <c r="Q1458" i="1"/>
  <c r="F1485" i="1" a="1"/>
  <c r="F1485" i="1"/>
  <c r="K1485" i="1" a="1"/>
  <c r="K1485" i="1" s="1"/>
  <c r="J1485" i="1" a="1"/>
  <c r="J1485" i="1" s="1"/>
  <c r="I1485" i="1" a="1"/>
  <c r="I1485" i="1" s="1"/>
  <c r="G1485" i="1" a="1"/>
  <c r="G1485" i="1"/>
  <c r="H1456" i="1" a="1"/>
  <c r="H1456" i="1" s="1"/>
  <c r="K1458" i="1" a="1"/>
  <c r="K1458" i="1" s="1"/>
  <c r="N1455" i="1" a="1"/>
  <c r="N1455" i="1" s="1"/>
  <c r="F1457" i="1" a="1"/>
  <c r="F1457" i="1"/>
  <c r="J1456" i="1" a="1"/>
  <c r="J1456" i="1"/>
  <c r="G1456" i="1" a="1"/>
  <c r="G1456" i="1"/>
  <c r="O1455" i="1" a="1"/>
  <c r="O1455" i="1" s="1"/>
  <c r="K1457" i="1" a="1"/>
  <c r="K1457" i="1"/>
  <c r="I1458" i="1" a="1"/>
  <c r="I1458" i="1" s="1"/>
  <c r="G1458" i="1" a="1"/>
  <c r="G1458" i="1" s="1"/>
  <c r="L1457" i="1" a="1"/>
  <c r="L1457" i="1" s="1"/>
  <c r="I1455" i="1" a="1"/>
  <c r="I1455" i="1"/>
  <c r="I1457" i="1" a="1"/>
  <c r="I1457" i="1" s="1"/>
  <c r="J1454" i="1" a="1"/>
  <c r="J1454" i="1"/>
  <c r="L1455" i="1" a="1"/>
  <c r="L1455" i="1"/>
  <c r="H1455" i="1" a="1"/>
  <c r="H1455" i="1"/>
  <c r="G1454" i="1" a="1"/>
  <c r="G1454" i="1" s="1"/>
  <c r="P1454" i="1" a="1"/>
  <c r="P1454" i="1"/>
  <c r="O1454" i="1" a="1"/>
  <c r="O1454" i="1" s="1"/>
  <c r="N1454" i="1" a="1"/>
  <c r="N1454" i="1"/>
  <c r="F1454" i="1" a="1"/>
  <c r="F1454" i="1"/>
  <c r="N1453" i="1" a="1"/>
  <c r="N1453" i="1"/>
  <c r="Q1453" i="1" a="1"/>
  <c r="Q1453" i="1"/>
  <c r="O1453" i="1" a="1"/>
  <c r="O1453" i="1" s="1"/>
  <c r="P1453" i="1" a="1"/>
  <c r="P1453" i="1" s="1"/>
  <c r="M1456" i="1" a="1"/>
  <c r="M1456" i="1" s="1"/>
  <c r="G1455" i="1" a="1"/>
  <c r="G1455" i="1"/>
  <c r="F1455" i="1" a="1"/>
  <c r="F1455" i="1" s="1"/>
  <c r="O1457" i="1" a="1"/>
  <c r="O1457" i="1"/>
  <c r="I1456" i="1" a="1"/>
  <c r="I1456" i="1" s="1"/>
  <c r="Q1454" i="1" a="1"/>
  <c r="Q1454" i="1" s="1"/>
  <c r="J1455" i="1" a="1"/>
  <c r="J1455" i="1" s="1"/>
  <c r="H1454" i="1" a="1"/>
  <c r="H1454" i="1"/>
  <c r="K1454" i="1" a="1"/>
  <c r="K1454" i="1" s="1"/>
  <c r="P1455" i="1" a="1"/>
  <c r="P1455" i="1"/>
  <c r="K1455" i="1" a="1"/>
  <c r="K1455" i="1"/>
  <c r="F1458" i="1" a="1"/>
  <c r="F1458" i="1" s="1"/>
  <c r="Q1456" i="1" a="1"/>
  <c r="Q1456" i="1" s="1"/>
  <c r="O1456" i="1" a="1"/>
  <c r="O1456" i="1"/>
  <c r="O1458" i="1" a="1"/>
  <c r="O1458" i="1"/>
  <c r="Q1455" i="1" a="1"/>
  <c r="Q1455" i="1"/>
  <c r="H1457" i="1" a="1"/>
  <c r="H1457" i="1" s="1"/>
  <c r="M1458" i="1" a="1"/>
  <c r="M1458" i="1"/>
  <c r="N1456" i="1" a="1"/>
  <c r="N1456" i="1"/>
  <c r="F1456" i="1" a="1"/>
  <c r="F1456" i="1" s="1"/>
  <c r="P1457" i="1" a="1"/>
  <c r="P1457" i="1"/>
  <c r="Q1457" i="1" a="1"/>
  <c r="Q1457" i="1" s="1"/>
  <c r="M1454" i="1" a="1"/>
  <c r="M1454" i="1"/>
  <c r="M1457" i="1" a="1"/>
  <c r="M1457" i="1"/>
  <c r="J1457" i="1" a="1"/>
  <c r="J1457" i="1" s="1"/>
  <c r="I1454" i="1" a="1"/>
  <c r="I1454" i="1"/>
  <c r="M1455" i="1" a="1"/>
  <c r="M1455" i="1"/>
  <c r="J1458" i="1" a="1"/>
  <c r="J1458" i="1" s="1"/>
  <c r="L1454" i="1" a="1"/>
  <c r="L1454" i="1" s="1"/>
  <c r="M1453" i="1" a="1"/>
  <c r="M1453" i="1"/>
  <c r="N1457" i="1" a="1"/>
  <c r="N1457" i="1"/>
  <c r="K1456" i="1" a="1"/>
  <c r="K1456" i="1" s="1"/>
  <c r="L1453" i="1" a="1"/>
  <c r="L1453" i="1"/>
  <c r="L1456" i="1" a="1"/>
  <c r="L1456" i="1" s="1"/>
  <c r="N1458" i="1" a="1"/>
  <c r="N1458" i="1"/>
  <c r="G1457" i="1" a="1"/>
  <c r="G1457" i="1"/>
  <c r="H1458" i="1" a="1"/>
  <c r="H1458" i="1" s="1"/>
  <c r="P1456" i="1" a="1"/>
  <c r="P1456" i="1" s="1"/>
  <c r="L1458" i="1" a="1"/>
  <c r="L1458" i="1"/>
  <c r="J1450" i="1" a="1"/>
  <c r="J1450" i="1" s="1"/>
  <c r="P1450" i="1" a="1"/>
  <c r="P1450" i="1"/>
  <c r="H1450" i="1" a="1"/>
  <c r="H1450" i="1" s="1"/>
  <c r="J1449" i="1" a="1"/>
  <c r="J1449" i="1" s="1"/>
  <c r="J1453" i="1" a="1"/>
  <c r="J1453" i="1" s="1"/>
  <c r="G1452" i="1" a="1"/>
  <c r="G1452" i="1"/>
  <c r="G1453" i="1" a="1"/>
  <c r="G1453" i="1" s="1"/>
  <c r="K1452" i="1" a="1"/>
  <c r="K1452" i="1"/>
  <c r="H1448" i="1" a="1"/>
  <c r="H1448" i="1" s="1"/>
  <c r="J1452" i="1" a="1"/>
  <c r="J1452" i="1" s="1"/>
  <c r="Q1452" i="1" a="1"/>
  <c r="Q1452" i="1"/>
  <c r="M1449" i="1" a="1"/>
  <c r="M1449" i="1"/>
  <c r="L1452" i="1" a="1"/>
  <c r="L1452" i="1" s="1"/>
  <c r="L1448" i="1" a="1"/>
  <c r="L1448" i="1"/>
  <c r="Q1451" i="1" a="1"/>
  <c r="Q1451" i="1" s="1"/>
  <c r="M1452" i="1" a="1"/>
  <c r="M1452" i="1"/>
  <c r="Q1449" i="1" a="1"/>
  <c r="Q1449" i="1" s="1"/>
  <c r="Q1448" i="1" a="1"/>
  <c r="Q1448" i="1"/>
  <c r="O1451" i="1" a="1"/>
  <c r="O1451" i="1" s="1"/>
  <c r="I1452" i="1" a="1"/>
  <c r="I1452" i="1" s="1"/>
  <c r="F1452" i="1" a="1"/>
  <c r="F1452" i="1" s="1"/>
  <c r="P1451" i="1" a="1"/>
  <c r="P1451" i="1" s="1"/>
  <c r="N1451" i="1" a="1"/>
  <c r="N1451" i="1" s="1"/>
  <c r="M1451" i="1" a="1"/>
  <c r="M1451" i="1"/>
  <c r="F1451" i="1" a="1"/>
  <c r="F1451" i="1"/>
  <c r="F1449" i="1" a="1"/>
  <c r="F1449" i="1"/>
  <c r="K1451" i="1" a="1"/>
  <c r="K1451" i="1"/>
  <c r="I1450" i="1" a="1"/>
  <c r="I1450" i="1" s="1"/>
  <c r="P1449" i="1" a="1"/>
  <c r="P1449" i="1"/>
  <c r="J1448" i="1" a="1"/>
  <c r="J1448" i="1" s="1"/>
  <c r="O1448" i="1" a="1"/>
  <c r="O1448" i="1" s="1"/>
  <c r="O1452" i="1" a="1"/>
  <c r="O1452" i="1"/>
  <c r="Q1450" i="1" a="1"/>
  <c r="Q1450" i="1" s="1"/>
  <c r="K1453" i="1" a="1"/>
  <c r="K1453" i="1"/>
  <c r="I1453" i="1" a="1"/>
  <c r="I1453" i="1" s="1"/>
  <c r="P1448" i="1" a="1"/>
  <c r="P1448" i="1" s="1"/>
  <c r="K1449" i="1" a="1"/>
  <c r="K1449" i="1" s="1"/>
  <c r="H1453" i="1" a="1"/>
  <c r="H1453" i="1"/>
  <c r="F1453" i="1" a="1"/>
  <c r="F1453" i="1" s="1"/>
  <c r="N1449" i="1" a="1"/>
  <c r="N1449" i="1"/>
  <c r="I1449" i="1" a="1"/>
  <c r="I1449" i="1" s="1"/>
  <c r="P1452" i="1" a="1"/>
  <c r="P1452" i="1" s="1"/>
  <c r="L1451" i="1" a="1"/>
  <c r="L1451" i="1" s="1"/>
  <c r="J1451" i="1" a="1"/>
  <c r="J1451" i="1" s="1"/>
  <c r="N1452" i="1" a="1"/>
  <c r="N1452" i="1"/>
  <c r="H1452" i="1" a="1"/>
  <c r="H1452" i="1" s="1"/>
  <c r="L1449" i="1" a="1"/>
  <c r="L1449" i="1" s="1"/>
  <c r="I1451" i="1" a="1"/>
  <c r="I1451" i="1" s="1"/>
  <c r="G1450" i="1" a="1"/>
  <c r="G1450" i="1"/>
  <c r="O1450" i="1" a="1"/>
  <c r="O1450" i="1" s="1"/>
  <c r="F1450" i="1" a="1"/>
  <c r="F1450" i="1" s="1"/>
  <c r="N1450" i="1" a="1"/>
  <c r="N1450" i="1"/>
  <c r="L1450" i="1" a="1"/>
  <c r="L1450" i="1"/>
  <c r="M1450" i="1" a="1"/>
  <c r="M1450" i="1"/>
  <c r="K1450" i="1" a="1"/>
  <c r="K1450" i="1"/>
  <c r="I1448" i="1" a="1"/>
  <c r="I1448" i="1"/>
  <c r="M1448" i="1" a="1"/>
  <c r="M1448" i="1"/>
  <c r="G1449" i="1" a="1"/>
  <c r="G1449" i="1" s="1"/>
  <c r="O1449" i="1" a="1"/>
  <c r="O1449" i="1"/>
  <c r="H1451" i="1" a="1"/>
  <c r="H1451" i="1"/>
  <c r="H1449" i="1" a="1"/>
  <c r="H1449" i="1" s="1"/>
  <c r="K1448" i="1" a="1"/>
  <c r="K1448" i="1" s="1"/>
  <c r="N1448" i="1" a="1"/>
  <c r="N1448" i="1" s="1"/>
  <c r="G1451" i="1" a="1"/>
  <c r="G1451" i="1" s="1"/>
  <c r="Q1446" i="1" a="1"/>
  <c r="Q1446" i="1" s="1"/>
  <c r="P1446" i="1" a="1"/>
  <c r="P1446" i="1" s="1"/>
  <c r="K1444" i="1" a="1"/>
  <c r="K1444" i="1"/>
  <c r="H1443" i="1" a="1"/>
  <c r="H1443" i="1" s="1"/>
  <c r="P1442" i="1" a="1"/>
  <c r="P1442" i="1"/>
  <c r="M1445" i="1" a="1"/>
  <c r="M1445" i="1"/>
  <c r="L1445" i="1" a="1"/>
  <c r="L1445" i="1" s="1"/>
  <c r="M1446" i="1" a="1"/>
  <c r="M1446" i="1" s="1"/>
  <c r="I1444" i="1" a="1"/>
  <c r="I1444" i="1"/>
  <c r="Q1444" i="1" a="1"/>
  <c r="Q1444" i="1" s="1"/>
  <c r="G1448" i="1" a="1"/>
  <c r="G1448" i="1" s="1"/>
  <c r="F1448" i="1" a="1"/>
  <c r="F1448" i="1"/>
  <c r="Q1447" i="1" a="1"/>
  <c r="Q1447" i="1"/>
  <c r="P1447" i="1" a="1"/>
  <c r="P1447" i="1" s="1"/>
  <c r="O1447" i="1" a="1"/>
  <c r="O1447" i="1" s="1"/>
  <c r="K1443" i="1" a="1"/>
  <c r="K1443" i="1" s="1"/>
  <c r="M1443" i="1" a="1"/>
  <c r="M1443" i="1"/>
  <c r="N1446" i="1" a="1"/>
  <c r="N1446" i="1"/>
  <c r="K1447" i="1" a="1"/>
  <c r="K1447" i="1"/>
  <c r="I1446" i="1" a="1"/>
  <c r="I1446" i="1"/>
  <c r="J1446" i="1" a="1"/>
  <c r="J1446" i="1"/>
  <c r="J1445" i="1" a="1"/>
  <c r="J1445" i="1" s="1"/>
  <c r="J1447" i="1" a="1"/>
  <c r="J1447" i="1" s="1"/>
  <c r="F1445" i="1" a="1"/>
  <c r="F1445" i="1"/>
  <c r="G1447" i="1" a="1"/>
  <c r="G1447" i="1" s="1"/>
  <c r="F1443" i="1" a="1"/>
  <c r="F1443" i="1"/>
  <c r="O1443" i="1" a="1"/>
  <c r="O1443" i="1"/>
  <c r="K1445" i="1" a="1"/>
  <c r="K1445" i="1" s="1"/>
  <c r="G1446" i="1" a="1"/>
  <c r="G1446" i="1" s="1"/>
  <c r="K1446" i="1" a="1"/>
  <c r="K1446" i="1"/>
  <c r="F1446" i="1" a="1"/>
  <c r="F1446" i="1" s="1"/>
  <c r="P1445" i="1" a="1"/>
  <c r="P1445" i="1"/>
  <c r="M1447" i="1" a="1"/>
  <c r="M1447" i="1" s="1"/>
  <c r="F1447" i="1" a="1"/>
  <c r="F1447" i="1" s="1"/>
  <c r="P1444" i="1" a="1"/>
  <c r="P1444" i="1" s="1"/>
  <c r="O1446" i="1" a="1"/>
  <c r="O1446" i="1" s="1"/>
  <c r="G1445" i="1" a="1"/>
  <c r="G1445" i="1"/>
  <c r="N1444" i="1" a="1"/>
  <c r="N1444" i="1"/>
  <c r="J1443" i="1" a="1"/>
  <c r="J1443" i="1"/>
  <c r="G1443" i="1" a="1"/>
  <c r="G1443" i="1" s="1"/>
  <c r="H1446" i="1" a="1"/>
  <c r="H1446" i="1"/>
  <c r="N1445" i="1" a="1"/>
  <c r="N1445" i="1"/>
  <c r="H1445" i="1" a="1"/>
  <c r="H1445" i="1" s="1"/>
  <c r="M1444" i="1" a="1"/>
  <c r="M1444" i="1"/>
  <c r="L1444" i="1" a="1"/>
  <c r="L1444" i="1" s="1"/>
  <c r="P1443" i="1" a="1"/>
  <c r="P1443" i="1"/>
  <c r="N1443" i="1" a="1"/>
  <c r="N1443" i="1"/>
  <c r="I1443" i="1" a="1"/>
  <c r="I1443" i="1"/>
  <c r="Q1442" i="1" a="1"/>
  <c r="Q1442" i="1" s="1"/>
  <c r="I1445" i="1" a="1"/>
  <c r="I1445" i="1" s="1"/>
  <c r="I1447" i="1" a="1"/>
  <c r="I1447" i="1" s="1"/>
  <c r="L1447" i="1" a="1"/>
  <c r="L1447" i="1"/>
  <c r="H1447" i="1" a="1"/>
  <c r="H1447" i="1"/>
  <c r="Q1445" i="1" a="1"/>
  <c r="Q1445" i="1"/>
  <c r="O1445" i="1" a="1"/>
  <c r="O1445" i="1"/>
  <c r="J1444" i="1" a="1"/>
  <c r="J1444" i="1"/>
  <c r="H1444" i="1" a="1"/>
  <c r="H1444" i="1" s="1"/>
  <c r="G1444" i="1" a="1"/>
  <c r="G1444" i="1" s="1"/>
  <c r="F1444" i="1" a="1"/>
  <c r="F1444" i="1"/>
  <c r="Q1443" i="1" a="1"/>
  <c r="Q1443" i="1" s="1"/>
  <c r="N1447" i="1" a="1"/>
  <c r="N1447" i="1"/>
  <c r="L1446" i="1" a="1"/>
  <c r="L1446" i="1" s="1"/>
  <c r="O1444" i="1" a="1"/>
  <c r="O1444" i="1" s="1"/>
  <c r="L1443" i="1" a="1"/>
  <c r="L1443" i="1" s="1"/>
  <c r="J1442" i="1" a="1"/>
  <c r="J1442" i="1"/>
  <c r="G1442" i="1" a="1"/>
  <c r="G1442" i="1"/>
  <c r="M1440" i="1" a="1"/>
  <c r="M1440" i="1"/>
  <c r="L1440" i="1" a="1"/>
  <c r="L1440" i="1" s="1"/>
  <c r="L1439" i="1" a="1"/>
  <c r="L1439" i="1" s="1"/>
  <c r="N1440" i="1" a="1"/>
  <c r="N1440" i="1"/>
  <c r="J1441" i="1" a="1"/>
  <c r="J1441" i="1" s="1"/>
  <c r="O1439" i="1" a="1"/>
  <c r="O1439" i="1"/>
  <c r="K1438" i="1" a="1"/>
  <c r="K1438" i="1" s="1"/>
  <c r="O1437" i="1" a="1"/>
  <c r="O1437" i="1" s="1"/>
  <c r="F1442" i="1" a="1"/>
  <c r="F1442" i="1"/>
  <c r="Q1439" i="1" a="1"/>
  <c r="Q1439" i="1"/>
  <c r="N1441" i="1" a="1"/>
  <c r="N1441" i="1"/>
  <c r="N1438" i="1" a="1"/>
  <c r="N1438" i="1"/>
  <c r="I1440" i="1" a="1"/>
  <c r="I1440" i="1" s="1"/>
  <c r="H1439" i="1" a="1"/>
  <c r="H1439" i="1"/>
  <c r="P1441" i="1" a="1"/>
  <c r="P1441" i="1"/>
  <c r="M1441" i="1" a="1"/>
  <c r="M1441" i="1"/>
  <c r="I1441" i="1" a="1"/>
  <c r="I1441" i="1" s="1"/>
  <c r="Q1438" i="1" a="1"/>
  <c r="Q1438" i="1" s="1"/>
  <c r="M1438" i="1" a="1"/>
  <c r="M1438" i="1" s="1"/>
  <c r="Q1437" i="1" a="1"/>
  <c r="Q1437" i="1" s="1"/>
  <c r="H1438" i="1" a="1"/>
  <c r="H1438" i="1"/>
  <c r="P1439" i="1" a="1"/>
  <c r="P1439" i="1"/>
  <c r="F1438" i="1" a="1"/>
  <c r="F1438" i="1" s="1"/>
  <c r="M1439" i="1" a="1"/>
  <c r="M1439" i="1"/>
  <c r="J1438" i="1" a="1"/>
  <c r="J1438" i="1" s="1"/>
  <c r="P1438" i="1" a="1"/>
  <c r="P1438" i="1"/>
  <c r="N1437" i="1" a="1"/>
  <c r="N1437" i="1"/>
  <c r="M1437" i="1" a="1"/>
  <c r="M1437" i="1"/>
  <c r="H1441" i="1" a="1"/>
  <c r="H1441" i="1" s="1"/>
  <c r="F1440" i="1" a="1"/>
  <c r="F1440" i="1" s="1"/>
  <c r="L1441" i="1" a="1"/>
  <c r="L1441" i="1" s="1"/>
  <c r="G1438" i="1" a="1"/>
  <c r="G1438" i="1"/>
  <c r="G1439" i="1" a="1"/>
  <c r="G1439" i="1" s="1"/>
  <c r="J1440" i="1" a="1"/>
  <c r="J1440" i="1" s="1"/>
  <c r="K1441" i="1" a="1"/>
  <c r="K1441" i="1"/>
  <c r="G1440" i="1" a="1"/>
  <c r="G1440" i="1" s="1"/>
  <c r="I1438" i="1" a="1"/>
  <c r="I1438" i="1" s="1"/>
  <c r="O1442" i="1" a="1"/>
  <c r="O1442" i="1"/>
  <c r="I1439" i="1" a="1"/>
  <c r="I1439" i="1"/>
  <c r="Q1441" i="1" a="1"/>
  <c r="Q1441" i="1"/>
  <c r="P1440" i="1" a="1"/>
  <c r="P1440" i="1"/>
  <c r="N1442" i="1" a="1"/>
  <c r="N1442" i="1"/>
  <c r="M1442" i="1" a="1"/>
  <c r="M1442" i="1" s="1"/>
  <c r="F1441" i="1" a="1"/>
  <c r="F1441" i="1" s="1"/>
  <c r="P1437" i="1" a="1"/>
  <c r="P1437" i="1" s="1"/>
  <c r="L1442" i="1" a="1"/>
  <c r="L1442" i="1" s="1"/>
  <c r="K1442" i="1" a="1"/>
  <c r="K1442" i="1" s="1"/>
  <c r="I1442" i="1" a="1"/>
  <c r="I1442" i="1" s="1"/>
  <c r="H1442" i="1" a="1"/>
  <c r="H1442" i="1" s="1"/>
  <c r="O1441" i="1" a="1"/>
  <c r="O1441" i="1" s="1"/>
  <c r="O1438" i="1" a="1"/>
  <c r="O1438" i="1" s="1"/>
  <c r="G1441" i="1" a="1"/>
  <c r="G1441" i="1" s="1"/>
  <c r="Q1440" i="1" a="1"/>
  <c r="Q1440" i="1"/>
  <c r="O1440" i="1" a="1"/>
  <c r="O1440" i="1" s="1"/>
  <c r="K1440" i="1" a="1"/>
  <c r="K1440" i="1" s="1"/>
  <c r="H1440" i="1" a="1"/>
  <c r="H1440" i="1" s="1"/>
  <c r="N1439" i="1" a="1"/>
  <c r="N1439" i="1" s="1"/>
  <c r="F1439" i="1" a="1"/>
  <c r="F1439" i="1" s="1"/>
  <c r="L1438" i="1" a="1"/>
  <c r="L1438" i="1"/>
  <c r="J1439" i="1" a="1"/>
  <c r="J1439" i="1"/>
  <c r="K1439" i="1" a="1"/>
  <c r="K1439" i="1" s="1"/>
  <c r="L1437" i="1" a="1"/>
  <c r="L1437" i="1" s="1"/>
  <c r="O1433" i="1" a="1"/>
  <c r="O1433" i="1"/>
  <c r="Q1436" i="1" a="1"/>
  <c r="Q1436" i="1"/>
  <c r="O1436" i="1" a="1"/>
  <c r="O1436" i="1"/>
  <c r="N1433" i="1" a="1"/>
  <c r="N1433" i="1" s="1"/>
  <c r="Q1431" i="1" a="1"/>
  <c r="Q1431" i="1"/>
  <c r="P1434" i="1" a="1"/>
  <c r="P1434" i="1"/>
  <c r="N1436" i="1" a="1"/>
  <c r="N1436" i="1"/>
  <c r="L1436" i="1" a="1"/>
  <c r="L1436" i="1"/>
  <c r="G1436" i="1" a="1"/>
  <c r="G1436" i="1"/>
  <c r="I1436" i="1" a="1"/>
  <c r="I1436" i="1"/>
  <c r="F1436" i="1" a="1"/>
  <c r="F1436" i="1"/>
  <c r="F1432" i="1" a="1"/>
  <c r="F1432" i="1"/>
  <c r="H1434" i="1" a="1"/>
  <c r="H1434" i="1" s="1"/>
  <c r="J1432" i="1" a="1"/>
  <c r="J1432" i="1" s="1"/>
  <c r="J1433" i="1" a="1"/>
  <c r="J1433" i="1" s="1"/>
  <c r="H1436" i="1" a="1"/>
  <c r="H1436" i="1"/>
  <c r="M1433" i="1" a="1"/>
  <c r="M1433" i="1"/>
  <c r="H1433" i="1" a="1"/>
  <c r="H1433" i="1"/>
  <c r="M1434" i="1" a="1"/>
  <c r="M1434" i="1" s="1"/>
  <c r="K1433" i="1" a="1"/>
  <c r="K1433" i="1"/>
  <c r="L1434" i="1" a="1"/>
  <c r="L1434" i="1" s="1"/>
  <c r="N1434" i="1" a="1"/>
  <c r="N1434" i="1"/>
  <c r="G1434" i="1" a="1"/>
  <c r="G1434" i="1" s="1"/>
  <c r="H1432" i="1" a="1"/>
  <c r="H1432" i="1" s="1"/>
  <c r="P1432" i="1" a="1"/>
  <c r="P1432" i="1" s="1"/>
  <c r="L1432" i="1" a="1"/>
  <c r="L1432" i="1" s="1"/>
  <c r="K1432" i="1" a="1"/>
  <c r="K1432" i="1" s="1"/>
  <c r="G1432" i="1" a="1"/>
  <c r="G1432" i="1"/>
  <c r="K1437" i="1" a="1"/>
  <c r="K1437" i="1"/>
  <c r="J1434" i="1" a="1"/>
  <c r="J1434" i="1"/>
  <c r="I1434" i="1" a="1"/>
  <c r="I1434" i="1"/>
  <c r="J1437" i="1" a="1"/>
  <c r="J1437" i="1" s="1"/>
  <c r="I1437" i="1" a="1"/>
  <c r="I1437" i="1" s="1"/>
  <c r="P1433" i="1" a="1"/>
  <c r="P1433" i="1"/>
  <c r="J1436" i="1" a="1"/>
  <c r="J1436" i="1"/>
  <c r="F1434" i="1" a="1"/>
  <c r="F1434" i="1"/>
  <c r="Q1434" i="1" a="1"/>
  <c r="Q1434" i="1" s="1"/>
  <c r="I1432" i="1" a="1"/>
  <c r="I1432" i="1" s="1"/>
  <c r="G1433" i="1" a="1"/>
  <c r="G1433" i="1"/>
  <c r="K1434" i="1" a="1"/>
  <c r="K1434" i="1"/>
  <c r="M1436" i="1" a="1"/>
  <c r="M1436" i="1" s="1"/>
  <c r="O1434" i="1" a="1"/>
  <c r="O1434" i="1" s="1"/>
  <c r="Q1433" i="1" a="1"/>
  <c r="Q1433" i="1" s="1"/>
  <c r="O1432" i="1" a="1"/>
  <c r="O1432" i="1"/>
  <c r="L1433" i="1" a="1"/>
  <c r="L1433" i="1"/>
  <c r="I1433" i="1" a="1"/>
  <c r="I1433" i="1"/>
  <c r="Q1432" i="1" a="1"/>
  <c r="Q1432" i="1" s="1"/>
  <c r="K1436" i="1" a="1"/>
  <c r="K1436" i="1" s="1"/>
  <c r="P1436" i="1" a="1"/>
  <c r="P1436" i="1"/>
  <c r="F1433" i="1" a="1"/>
  <c r="F1433" i="1" s="1"/>
  <c r="N1432" i="1" a="1"/>
  <c r="N1432" i="1" s="1"/>
  <c r="M1432" i="1" a="1"/>
  <c r="M1432" i="1" s="1"/>
  <c r="H1437" i="1" a="1"/>
  <c r="H1437" i="1" s="1"/>
  <c r="G1437" i="1" a="1"/>
  <c r="G1437" i="1"/>
  <c r="F1437" i="1" a="1"/>
  <c r="F1437" i="1" s="1"/>
  <c r="N1424" i="1" a="1"/>
  <c r="N1424" i="1"/>
  <c r="Q1424" i="1" a="1"/>
  <c r="Q1424" i="1"/>
  <c r="M1424" i="1" a="1"/>
  <c r="M1424" i="1"/>
  <c r="F1424" i="1" a="1"/>
  <c r="F1424" i="1" s="1"/>
  <c r="M1423" i="1" a="1"/>
  <c r="M1423" i="1" s="1"/>
  <c r="I1424" i="1" a="1"/>
  <c r="I1424" i="1" s="1"/>
  <c r="J1424" i="1" a="1"/>
  <c r="J1424" i="1" s="1"/>
  <c r="N1431" i="1" a="1"/>
  <c r="N1431" i="1"/>
  <c r="L1431" i="1" a="1"/>
  <c r="L1431" i="1"/>
  <c r="J1423" i="1" a="1"/>
  <c r="J1423" i="1"/>
  <c r="I1430" i="1" a="1"/>
  <c r="I1430" i="1" s="1"/>
  <c r="K1424" i="1" a="1"/>
  <c r="K1424" i="1" s="1"/>
  <c r="H1423" i="1" a="1"/>
  <c r="H1423" i="1" s="1"/>
  <c r="H1431" i="1" a="1"/>
  <c r="H1431" i="1" s="1"/>
  <c r="I1431" i="1" a="1"/>
  <c r="I1431" i="1" s="1"/>
  <c r="G1431" i="1" a="1"/>
  <c r="G1431" i="1" s="1"/>
  <c r="L1424" i="1" a="1"/>
  <c r="L1424" i="1" s="1"/>
  <c r="P1424" i="1" a="1"/>
  <c r="P1424" i="1"/>
  <c r="P1423" i="1" a="1"/>
  <c r="P1423" i="1" s="1"/>
  <c r="L1423" i="1" a="1"/>
  <c r="L1423" i="1" s="1"/>
  <c r="Q1423" i="1" a="1"/>
  <c r="Q1423" i="1" s="1"/>
  <c r="G1430" i="1" a="1"/>
  <c r="G1430" i="1" s="1"/>
  <c r="F1431" i="1" a="1"/>
  <c r="F1431" i="1"/>
  <c r="Q1430" i="1" a="1"/>
  <c r="Q1430" i="1" s="1"/>
  <c r="J1430" i="1" a="1"/>
  <c r="J1430" i="1"/>
  <c r="G1424" i="1" a="1"/>
  <c r="G1424" i="1"/>
  <c r="O1431" i="1" a="1"/>
  <c r="O1431" i="1"/>
  <c r="M1431" i="1" a="1"/>
  <c r="M1431" i="1" s="1"/>
  <c r="K1423" i="1" a="1"/>
  <c r="K1423" i="1" s="1"/>
  <c r="K1431" i="1" a="1"/>
  <c r="K1431" i="1"/>
  <c r="J1431" i="1" a="1"/>
  <c r="J1431" i="1" s="1"/>
  <c r="P1430" i="1" a="1"/>
  <c r="P1430" i="1" s="1"/>
  <c r="O1430" i="1" a="1"/>
  <c r="O1430" i="1" s="1"/>
  <c r="N1430" i="1" a="1"/>
  <c r="N1430" i="1" s="1"/>
  <c r="O1424" i="1" a="1"/>
  <c r="O1424" i="1"/>
  <c r="N1423" i="1" a="1"/>
  <c r="N1423" i="1" s="1"/>
  <c r="L1430" i="1" a="1"/>
  <c r="L1430" i="1"/>
  <c r="I1423" i="1" a="1"/>
  <c r="I1423" i="1"/>
  <c r="K1430" i="1" a="1"/>
  <c r="K1430" i="1"/>
  <c r="H1424" i="1" a="1"/>
  <c r="H1424" i="1"/>
  <c r="O1423" i="1" a="1"/>
  <c r="O1423" i="1"/>
  <c r="P1431" i="1" a="1"/>
  <c r="P1431" i="1" s="1"/>
  <c r="M1430" i="1" a="1"/>
  <c r="M1430" i="1"/>
  <c r="H1430" i="1" a="1"/>
  <c r="H1430" i="1" s="1"/>
  <c r="F1430" i="1" a="1"/>
  <c r="F1430" i="1" s="1"/>
  <c r="O1421" i="1" a="1"/>
  <c r="O1421" i="1" s="1"/>
  <c r="G1420" i="1" a="1"/>
  <c r="G1420" i="1" s="1"/>
  <c r="Q1422" i="1" a="1"/>
  <c r="Q1422" i="1" s="1"/>
  <c r="L1422" i="1" a="1"/>
  <c r="L1422" i="1" s="1"/>
  <c r="Q1420" i="1" a="1"/>
  <c r="Q1420" i="1"/>
  <c r="G1422" i="1" a="1"/>
  <c r="G1422" i="1" s="1"/>
  <c r="M1418" i="1" a="1"/>
  <c r="M1418" i="1"/>
  <c r="N1419" i="1" a="1"/>
  <c r="N1419" i="1" s="1"/>
  <c r="F1422" i="1" a="1"/>
  <c r="F1422" i="1" s="1"/>
  <c r="M1419" i="1" a="1"/>
  <c r="M1419" i="1" s="1"/>
  <c r="L1418" i="1" a="1"/>
  <c r="L1418" i="1" s="1"/>
  <c r="L1419" i="1" a="1"/>
  <c r="L1419" i="1" s="1"/>
  <c r="J1419" i="1" a="1"/>
  <c r="J1419" i="1"/>
  <c r="G1419" i="1" a="1"/>
  <c r="G1419" i="1" s="1"/>
  <c r="H1422" i="1" a="1"/>
  <c r="H1422" i="1"/>
  <c r="P1421" i="1" a="1"/>
  <c r="P1421" i="1"/>
  <c r="N1420" i="1" a="1"/>
  <c r="N1420" i="1" s="1"/>
  <c r="I1419" i="1" a="1"/>
  <c r="I1419" i="1" s="1"/>
  <c r="J1421" i="1" a="1"/>
  <c r="J1421" i="1" s="1"/>
  <c r="I1421" i="1" a="1"/>
  <c r="I1421" i="1" s="1"/>
  <c r="I1420" i="1" a="1"/>
  <c r="I1420" i="1"/>
  <c r="O1420" i="1" a="1"/>
  <c r="O1420" i="1"/>
  <c r="P1419" i="1" a="1"/>
  <c r="P1419" i="1"/>
  <c r="Q1418" i="1" a="1"/>
  <c r="Q1418" i="1" s="1"/>
  <c r="N1418" i="1" a="1"/>
  <c r="N1418" i="1" s="1"/>
  <c r="K1420" i="1" a="1"/>
  <c r="K1420" i="1"/>
  <c r="H1419" i="1" a="1"/>
  <c r="H1419" i="1"/>
  <c r="P1422" i="1" a="1"/>
  <c r="P1422" i="1"/>
  <c r="N1422" i="1" a="1"/>
  <c r="N1422" i="1"/>
  <c r="F1420" i="1" a="1"/>
  <c r="F1420" i="1" s="1"/>
  <c r="K1421" i="1" a="1"/>
  <c r="K1421" i="1"/>
  <c r="F1421" i="1" a="1"/>
  <c r="F1421" i="1"/>
  <c r="M1420" i="1" a="1"/>
  <c r="M1420" i="1"/>
  <c r="P1420" i="1" a="1"/>
  <c r="P1420" i="1" s="1"/>
  <c r="P1418" i="1" a="1"/>
  <c r="P1418" i="1" s="1"/>
  <c r="I1418" i="1" a="1"/>
  <c r="I1418" i="1"/>
  <c r="Q1417" i="1" a="1"/>
  <c r="Q1417" i="1" s="1"/>
  <c r="G1423" i="1" a="1"/>
  <c r="G1423" i="1" s="1"/>
  <c r="F1423" i="1" a="1"/>
  <c r="F1423" i="1" s="1"/>
  <c r="G1418" i="1" a="1"/>
  <c r="G1418" i="1" s="1"/>
  <c r="H1418" i="1" a="1"/>
  <c r="H1418" i="1" s="1"/>
  <c r="O1422" i="1" a="1"/>
  <c r="O1422" i="1"/>
  <c r="I1422" i="1" a="1"/>
  <c r="I1422" i="1" s="1"/>
  <c r="K1422" i="1" a="1"/>
  <c r="K1422" i="1"/>
  <c r="N1421" i="1" a="1"/>
  <c r="N1421" i="1" s="1"/>
  <c r="Q1421" i="1" a="1"/>
  <c r="Q1421" i="1"/>
  <c r="O1418" i="1" a="1"/>
  <c r="O1418" i="1" s="1"/>
  <c r="K1418" i="1" a="1"/>
  <c r="K1418" i="1" s="1"/>
  <c r="G1421" i="1" a="1"/>
  <c r="G1421" i="1" s="1"/>
  <c r="J1420" i="1" a="1"/>
  <c r="J1420" i="1"/>
  <c r="Q1419" i="1" a="1"/>
  <c r="Q1419" i="1"/>
  <c r="P1417" i="1" a="1"/>
  <c r="P1417" i="1"/>
  <c r="H1420" i="1" a="1"/>
  <c r="H1420" i="1" s="1"/>
  <c r="F1418" i="1" a="1"/>
  <c r="F1418" i="1"/>
  <c r="M1422" i="1" a="1"/>
  <c r="M1422" i="1" s="1"/>
  <c r="J1422" i="1" a="1"/>
  <c r="J1422" i="1" s="1"/>
  <c r="M1421" i="1" a="1"/>
  <c r="M1421" i="1" s="1"/>
  <c r="L1421" i="1" a="1"/>
  <c r="L1421" i="1" s="1"/>
  <c r="H1421" i="1" a="1"/>
  <c r="H1421" i="1"/>
  <c r="L1420" i="1" a="1"/>
  <c r="L1420" i="1"/>
  <c r="O1419" i="1" a="1"/>
  <c r="O1419" i="1"/>
  <c r="K1419" i="1" a="1"/>
  <c r="K1419" i="1"/>
  <c r="F1419" i="1" a="1"/>
  <c r="F1419" i="1"/>
  <c r="J1418" i="1" a="1"/>
  <c r="J1418" i="1" s="1"/>
  <c r="H1410" i="1" a="1"/>
  <c r="H1410" i="1"/>
  <c r="O1416" i="1" a="1"/>
  <c r="O1416" i="1" s="1"/>
  <c r="M1410" i="1" a="1"/>
  <c r="M1410" i="1" s="1"/>
  <c r="L1416" i="1" a="1"/>
  <c r="L1416" i="1" s="1"/>
  <c r="J1416" i="1" a="1"/>
  <c r="J1416" i="1" s="1"/>
  <c r="O1417" i="1" a="1"/>
  <c r="O1417" i="1"/>
  <c r="N1417" i="1" a="1"/>
  <c r="N1417" i="1"/>
  <c r="G1417" i="1" a="1"/>
  <c r="G1417" i="1"/>
  <c r="K1416" i="1" a="1"/>
  <c r="K1416" i="1"/>
  <c r="N1410" i="1" a="1"/>
  <c r="N1410" i="1"/>
  <c r="M1417" i="1" a="1"/>
  <c r="M1417" i="1" s="1"/>
  <c r="L1417" i="1" a="1"/>
  <c r="L1417" i="1" s="1"/>
  <c r="K1417" i="1" a="1"/>
  <c r="K1417" i="1"/>
  <c r="J1417" i="1" a="1"/>
  <c r="J1417" i="1" s="1"/>
  <c r="P1416" i="1" a="1"/>
  <c r="P1416" i="1"/>
  <c r="K1410" i="1" a="1"/>
  <c r="K1410" i="1"/>
  <c r="O1410" i="1" a="1"/>
  <c r="O1410" i="1" s="1"/>
  <c r="P1409" i="1" a="1"/>
  <c r="P1409" i="1" s="1"/>
  <c r="I1416" i="1" a="1"/>
  <c r="I1416" i="1" s="1"/>
  <c r="H1416" i="1" a="1"/>
  <c r="H1416" i="1" s="1"/>
  <c r="Q1410" i="1" a="1"/>
  <c r="Q1410" i="1"/>
  <c r="I1417" i="1" a="1"/>
  <c r="I1417" i="1"/>
  <c r="H1417" i="1" a="1"/>
  <c r="H1417" i="1"/>
  <c r="F1417" i="1" a="1"/>
  <c r="F1417" i="1" s="1"/>
  <c r="Q1416" i="1" a="1"/>
  <c r="Q1416" i="1"/>
  <c r="M1416" i="1" a="1"/>
  <c r="M1416" i="1"/>
  <c r="Q1409" i="1" a="1"/>
  <c r="Q1409" i="1"/>
  <c r="J1410" i="1" a="1"/>
  <c r="J1410" i="1"/>
  <c r="F1416" i="1" a="1"/>
  <c r="F1416" i="1" s="1"/>
  <c r="O1409" i="1" a="1"/>
  <c r="O1409" i="1"/>
  <c r="P1410" i="1" a="1"/>
  <c r="P1410" i="1" s="1"/>
  <c r="L1410" i="1" a="1"/>
  <c r="L1410" i="1"/>
  <c r="F1410" i="1" a="1"/>
  <c r="F1410" i="1" s="1"/>
  <c r="G1416" i="1" a="1"/>
  <c r="G1416" i="1" s="1"/>
  <c r="G1410" i="1" a="1"/>
  <c r="G1410" i="1" s="1"/>
  <c r="N1416" i="1" a="1"/>
  <c r="N1416" i="1"/>
  <c r="I1410" i="1" a="1"/>
  <c r="I1410" i="1"/>
  <c r="P1404" i="1" a="1"/>
  <c r="P1404" i="1"/>
  <c r="M1409" i="1" a="1"/>
  <c r="M1409" i="1"/>
  <c r="J1409" i="1" a="1"/>
  <c r="J1409" i="1"/>
  <c r="I1404" i="1" a="1"/>
  <c r="I1404" i="1"/>
  <c r="I1409" i="1" a="1"/>
  <c r="I1409" i="1"/>
  <c r="L1409" i="1" a="1"/>
  <c r="L1409" i="1" s="1"/>
  <c r="F1405" i="1" a="1"/>
  <c r="F1405" i="1"/>
  <c r="K1409" i="1" a="1"/>
  <c r="K1409" i="1" s="1"/>
  <c r="H1405" i="1" a="1"/>
  <c r="H1405" i="1" s="1"/>
  <c r="H1409" i="1" a="1"/>
  <c r="H1409" i="1"/>
  <c r="Q1405" i="1" a="1"/>
  <c r="Q1405" i="1"/>
  <c r="G1409" i="1" a="1"/>
  <c r="G1409" i="1"/>
  <c r="G1404" i="1" a="1"/>
  <c r="G1404" i="1"/>
  <c r="M1405" i="1" a="1"/>
  <c r="M1405" i="1"/>
  <c r="O1408" i="1" a="1"/>
  <c r="O1408" i="1" s="1"/>
  <c r="N1408" i="1" a="1"/>
  <c r="N1408" i="1" s="1"/>
  <c r="J1408" i="1" a="1"/>
  <c r="J1408" i="1"/>
  <c r="N1407" i="1" a="1"/>
  <c r="N1407" i="1" s="1"/>
  <c r="I1407" i="1" a="1"/>
  <c r="I1407" i="1"/>
  <c r="K1404" i="1" a="1"/>
  <c r="K1404" i="1" s="1"/>
  <c r="J1405" i="1" a="1"/>
  <c r="J1405" i="1" s="1"/>
  <c r="F1409" i="1" a="1"/>
  <c r="F1409" i="1" s="1"/>
  <c r="Q1408" i="1" a="1"/>
  <c r="Q1408" i="1"/>
  <c r="G1407" i="1" a="1"/>
  <c r="G1407" i="1"/>
  <c r="J1404" i="1" a="1"/>
  <c r="J1404" i="1" s="1"/>
  <c r="P1408" i="1" a="1"/>
  <c r="P1408" i="1" s="1"/>
  <c r="L1408" i="1" a="1"/>
  <c r="L1408" i="1"/>
  <c r="K1408" i="1" a="1"/>
  <c r="K1408" i="1"/>
  <c r="L1407" i="1" a="1"/>
  <c r="L1407" i="1"/>
  <c r="P1405" i="1" a="1"/>
  <c r="P1405" i="1" s="1"/>
  <c r="O1404" i="1" a="1"/>
  <c r="O1404" i="1" s="1"/>
  <c r="H1404" i="1" a="1"/>
  <c r="H1404" i="1" s="1"/>
  <c r="M1408" i="1" a="1"/>
  <c r="M1408" i="1" s="1"/>
  <c r="J1407" i="1" a="1"/>
  <c r="J1407" i="1" s="1"/>
  <c r="P1407" i="1" a="1"/>
  <c r="P1407" i="1" s="1"/>
  <c r="F1404" i="1" a="1"/>
  <c r="F1404" i="1" s="1"/>
  <c r="I1408" i="1" a="1"/>
  <c r="I1408" i="1"/>
  <c r="H1408" i="1" a="1"/>
  <c r="H1408" i="1" s="1"/>
  <c r="G1405" i="1" a="1"/>
  <c r="G1405" i="1"/>
  <c r="O1407" i="1" a="1"/>
  <c r="O1407" i="1" s="1"/>
  <c r="M1404" i="1" a="1"/>
  <c r="M1404" i="1" s="1"/>
  <c r="K1407" i="1" a="1"/>
  <c r="K1407" i="1" s="1"/>
  <c r="O1405" i="1" a="1"/>
  <c r="O1405" i="1" s="1"/>
  <c r="K1405" i="1" a="1"/>
  <c r="K1405" i="1" s="1"/>
  <c r="Q1404" i="1" a="1"/>
  <c r="Q1404" i="1"/>
  <c r="L1404" i="1" a="1"/>
  <c r="L1404" i="1"/>
  <c r="I1405" i="1" a="1"/>
  <c r="I1405" i="1"/>
  <c r="G1408" i="1" a="1"/>
  <c r="G1408" i="1"/>
  <c r="F1408" i="1" a="1"/>
  <c r="F1408" i="1"/>
  <c r="Q1407" i="1" a="1"/>
  <c r="Q1407" i="1" s="1"/>
  <c r="M1407" i="1" a="1"/>
  <c r="M1407" i="1"/>
  <c r="Q1403" i="1" a="1"/>
  <c r="Q1403" i="1"/>
  <c r="H1407" i="1" a="1"/>
  <c r="H1407" i="1"/>
  <c r="F1407" i="1" a="1"/>
  <c r="F1407" i="1" s="1"/>
  <c r="L1405" i="1" a="1"/>
  <c r="L1405" i="1"/>
  <c r="N1404" i="1" a="1"/>
  <c r="N1404" i="1" s="1"/>
  <c r="N1405" i="1" a="1"/>
  <c r="N1405" i="1"/>
  <c r="N1409" i="1" a="1"/>
  <c r="N1409" i="1"/>
  <c r="P1403" i="1" a="1"/>
  <c r="P1403" i="1"/>
  <c r="O1403" i="1" a="1"/>
  <c r="O1403" i="1" s="1"/>
  <c r="Q1401" i="1" a="1"/>
  <c r="Q1401" i="1" s="1"/>
  <c r="N1403" i="1" a="1"/>
  <c r="N1403" i="1" s="1"/>
  <c r="M1403" i="1" a="1"/>
  <c r="M1403" i="1" s="1"/>
  <c r="L1403" i="1" a="1"/>
  <c r="L1403" i="1" s="1"/>
  <c r="P1401" i="1" a="1"/>
  <c r="P1401" i="1" s="1"/>
  <c r="G1402" i="1" a="1"/>
  <c r="G1402" i="1"/>
  <c r="K1403" i="1" a="1"/>
  <c r="K1403" i="1" s="1"/>
  <c r="J1403" i="1" a="1"/>
  <c r="J1403" i="1"/>
  <c r="I1403" i="1" a="1"/>
  <c r="I1403" i="1" s="1"/>
  <c r="H1403" i="1" a="1"/>
  <c r="H1403" i="1"/>
  <c r="N1402" i="1" a="1"/>
  <c r="N1402" i="1" s="1"/>
  <c r="J1402" i="1" a="1"/>
  <c r="J1402" i="1" s="1"/>
  <c r="K1402" i="1" a="1"/>
  <c r="K1402" i="1" s="1"/>
  <c r="H1401" i="1" a="1"/>
  <c r="H1401" i="1" s="1"/>
  <c r="G1401" i="1" a="1"/>
  <c r="G1401" i="1"/>
  <c r="M1401" i="1" a="1"/>
  <c r="M1401" i="1"/>
  <c r="G1403" i="1" a="1"/>
  <c r="G1403" i="1"/>
  <c r="M1402" i="1" a="1"/>
  <c r="M1402" i="1" s="1"/>
  <c r="N1401" i="1" a="1"/>
  <c r="N1401" i="1" s="1"/>
  <c r="F1401" i="1" a="1"/>
  <c r="F1401" i="1"/>
  <c r="P1402" i="1" a="1"/>
  <c r="P1402" i="1"/>
  <c r="F1403" i="1" a="1"/>
  <c r="F1403" i="1"/>
  <c r="Q1402" i="1" a="1"/>
  <c r="Q1402" i="1" s="1"/>
  <c r="O1402" i="1" a="1"/>
  <c r="O1402" i="1" s="1"/>
  <c r="L1401" i="1" a="1"/>
  <c r="L1401" i="1" s="1"/>
  <c r="L1402" i="1" a="1"/>
  <c r="L1402" i="1" s="1"/>
  <c r="I1402" i="1" a="1"/>
  <c r="I1402" i="1" s="1"/>
  <c r="H1402" i="1" a="1"/>
  <c r="H1402" i="1" s="1"/>
  <c r="F1402" i="1" a="1"/>
  <c r="F1402" i="1" s="1"/>
  <c r="O1401" i="1" a="1"/>
  <c r="O1401" i="1"/>
  <c r="K1401" i="1" a="1"/>
  <c r="K1401" i="1"/>
  <c r="J1401" i="1" a="1"/>
  <c r="J1401" i="1" s="1"/>
  <c r="I1401" i="1" a="1"/>
  <c r="I1401" i="1"/>
  <c r="O1373" i="1" a="1"/>
  <c r="O1373" i="1" s="1"/>
  <c r="K1373" i="1" a="1"/>
  <c r="K1373" i="1"/>
  <c r="I1373" i="1" a="1"/>
  <c r="I1373" i="1" s="1"/>
  <c r="L1373" i="1" a="1"/>
  <c r="L1373" i="1"/>
  <c r="Q1374" i="1" a="1"/>
  <c r="Q1374" i="1"/>
  <c r="F1374" i="1" a="1"/>
  <c r="F1374" i="1"/>
  <c r="H1374" i="1" a="1"/>
  <c r="H1374" i="1" s="1"/>
  <c r="F1373" i="1" a="1"/>
  <c r="F1373" i="1" s="1"/>
  <c r="M1373" i="1" a="1"/>
  <c r="M1373" i="1" s="1"/>
  <c r="G1373" i="1" a="1"/>
  <c r="G1373" i="1"/>
  <c r="P1374" i="1" a="1"/>
  <c r="P1374" i="1"/>
  <c r="O1372" i="1" a="1"/>
  <c r="O1372" i="1"/>
  <c r="I1374" i="1" a="1"/>
  <c r="I1374" i="1" s="1"/>
  <c r="K1374" i="1" a="1"/>
  <c r="K1374" i="1"/>
  <c r="P1372" i="1" a="1"/>
  <c r="P1372" i="1" s="1"/>
  <c r="L1374" i="1" a="1"/>
  <c r="L1374" i="1"/>
  <c r="P1373" i="1" a="1"/>
  <c r="P1373" i="1"/>
  <c r="N1373" i="1" a="1"/>
  <c r="N1373" i="1"/>
  <c r="G1374" i="1" a="1"/>
  <c r="G1374" i="1"/>
  <c r="H1373" i="1" a="1"/>
  <c r="H1373" i="1"/>
  <c r="Q1372" i="1" a="1"/>
  <c r="Q1372" i="1"/>
  <c r="J1374" i="1" a="1"/>
  <c r="J1374" i="1" s="1"/>
  <c r="O1374" i="1" a="1"/>
  <c r="O1374" i="1" s="1"/>
  <c r="Q1373" i="1" a="1"/>
  <c r="Q1373" i="1" s="1"/>
  <c r="N1374" i="1" a="1"/>
  <c r="N1374" i="1"/>
  <c r="M1374" i="1" a="1"/>
  <c r="M1374" i="1"/>
  <c r="J1373" i="1" a="1"/>
  <c r="J1373" i="1" s="1"/>
  <c r="H1368" i="1" a="1"/>
  <c r="H1368" i="1"/>
  <c r="N1367" i="1" a="1"/>
  <c r="N1367" i="1"/>
  <c r="M1368" i="1" a="1"/>
  <c r="M1368" i="1" s="1"/>
  <c r="F1368" i="1" a="1"/>
  <c r="F1368" i="1"/>
  <c r="N1371" i="1" a="1"/>
  <c r="N1371" i="1" s="1"/>
  <c r="P1370" i="1" a="1"/>
  <c r="P1370" i="1"/>
  <c r="K1370" i="1" a="1"/>
  <c r="K1370" i="1"/>
  <c r="I1368" i="1" a="1"/>
  <c r="I1368" i="1" s="1"/>
  <c r="I1369" i="1" a="1"/>
  <c r="I1369" i="1"/>
  <c r="G1370" i="1" a="1"/>
  <c r="G1370" i="1" s="1"/>
  <c r="K1372" i="1" a="1"/>
  <c r="K1372" i="1" s="1"/>
  <c r="G1372" i="1" a="1"/>
  <c r="G1372" i="1" s="1"/>
  <c r="P1368" i="1" a="1"/>
  <c r="P1368" i="1" s="1"/>
  <c r="L1371" i="1" a="1"/>
  <c r="L1371" i="1" s="1"/>
  <c r="O1371" i="1" a="1"/>
  <c r="O1371" i="1"/>
  <c r="K1371" i="1" a="1"/>
  <c r="K1371" i="1"/>
  <c r="N1370" i="1" a="1"/>
  <c r="N1370" i="1" s="1"/>
  <c r="N1369" i="1" a="1"/>
  <c r="N1369" i="1"/>
  <c r="H1371" i="1" a="1"/>
  <c r="H1371" i="1"/>
  <c r="G1371" i="1" a="1"/>
  <c r="G1371" i="1"/>
  <c r="P1367" i="1" a="1"/>
  <c r="P1367" i="1"/>
  <c r="K1367" i="1" a="1"/>
  <c r="K1367" i="1"/>
  <c r="Q1371" i="1" a="1"/>
  <c r="Q1371" i="1"/>
  <c r="F1372" i="1" a="1"/>
  <c r="F1372" i="1"/>
  <c r="F1371" i="1" a="1"/>
  <c r="F1371" i="1"/>
  <c r="M1371" i="1" a="1"/>
  <c r="M1371" i="1"/>
  <c r="J1371" i="1" a="1"/>
  <c r="J1371" i="1"/>
  <c r="I1371" i="1" a="1"/>
  <c r="I1371" i="1" s="1"/>
  <c r="O1370" i="1" a="1"/>
  <c r="O1370" i="1"/>
  <c r="I1370" i="1" a="1"/>
  <c r="I1370" i="1"/>
  <c r="J1369" i="1" a="1"/>
  <c r="J1369" i="1"/>
  <c r="L1370" i="1" a="1"/>
  <c r="L1370" i="1" s="1"/>
  <c r="H1370" i="1" a="1"/>
  <c r="H1370" i="1"/>
  <c r="L1367" i="1" a="1"/>
  <c r="L1367" i="1" s="1"/>
  <c r="K1369" i="1" a="1"/>
  <c r="K1369" i="1" s="1"/>
  <c r="L1368" i="1" a="1"/>
  <c r="L1368" i="1" s="1"/>
  <c r="O1369" i="1" a="1"/>
  <c r="O1369" i="1"/>
  <c r="G1369" i="1" a="1"/>
  <c r="G1369" i="1"/>
  <c r="F1369" i="1" a="1"/>
  <c r="F1369" i="1"/>
  <c r="G1368" i="1" a="1"/>
  <c r="G1368" i="1"/>
  <c r="N1372" i="1" a="1"/>
  <c r="N1372" i="1"/>
  <c r="O1368" i="1" a="1"/>
  <c r="O1368" i="1" s="1"/>
  <c r="M1372" i="1" a="1"/>
  <c r="M1372" i="1"/>
  <c r="Q1370" i="1" a="1"/>
  <c r="Q1370" i="1" s="1"/>
  <c r="Q1369" i="1" a="1"/>
  <c r="Q1369" i="1" s="1"/>
  <c r="P1369" i="1" a="1"/>
  <c r="P1369" i="1" s="1"/>
  <c r="Q1367" i="1" a="1"/>
  <c r="Q1367" i="1"/>
  <c r="Q1368" i="1" a="1"/>
  <c r="Q1368" i="1"/>
  <c r="P1371" i="1" a="1"/>
  <c r="P1371" i="1"/>
  <c r="J1368" i="1" a="1"/>
  <c r="J1368" i="1" s="1"/>
  <c r="L1372" i="1" a="1"/>
  <c r="L1372" i="1" s="1"/>
  <c r="J1372" i="1" a="1"/>
  <c r="J1372" i="1" s="1"/>
  <c r="M1370" i="1" a="1"/>
  <c r="M1370" i="1" s="1"/>
  <c r="H1372" i="1" a="1"/>
  <c r="H1372" i="1" s="1"/>
  <c r="M1369" i="1" a="1"/>
  <c r="M1369" i="1"/>
  <c r="M1367" i="1" a="1"/>
  <c r="M1367" i="1" s="1"/>
  <c r="L1369" i="1" a="1"/>
  <c r="L1369" i="1"/>
  <c r="O1367" i="1" a="1"/>
  <c r="O1367" i="1"/>
  <c r="F1370" i="1" a="1"/>
  <c r="F1370" i="1" s="1"/>
  <c r="K1368" i="1" a="1"/>
  <c r="K1368" i="1" s="1"/>
  <c r="J1370" i="1" a="1"/>
  <c r="J1370" i="1" s="1"/>
  <c r="I1372" i="1" a="1"/>
  <c r="I1372" i="1"/>
  <c r="H1369" i="1" a="1"/>
  <c r="H1369" i="1" s="1"/>
  <c r="N1368" i="1" a="1"/>
  <c r="N1368" i="1"/>
  <c r="J1366" i="1" a="1"/>
  <c r="J1366" i="1" s="1"/>
  <c r="H1365" i="1" a="1"/>
  <c r="H1365" i="1" s="1"/>
  <c r="L1363" i="1" a="1"/>
  <c r="L1363" i="1"/>
  <c r="L1364" i="1" a="1"/>
  <c r="L1364" i="1"/>
  <c r="F1364" i="1" a="1"/>
  <c r="F1364" i="1"/>
  <c r="N1363" i="1" a="1"/>
  <c r="N1363" i="1" s="1"/>
  <c r="Q1364" i="1" a="1"/>
  <c r="Q1364" i="1" s="1"/>
  <c r="M1365" i="1" a="1"/>
  <c r="M1365" i="1"/>
  <c r="J1365" i="1" a="1"/>
  <c r="J1365" i="1" s="1"/>
  <c r="P1364" i="1" a="1"/>
  <c r="P1364" i="1"/>
  <c r="I1364" i="1" a="1"/>
  <c r="I1364" i="1" s="1"/>
  <c r="O1362" i="1" a="1"/>
  <c r="O1362" i="1"/>
  <c r="J1364" i="1" a="1"/>
  <c r="J1364" i="1"/>
  <c r="M1363" i="1" a="1"/>
  <c r="M1363" i="1"/>
  <c r="H1367" i="1" a="1"/>
  <c r="H1367" i="1"/>
  <c r="P1366" i="1" a="1"/>
  <c r="P1366" i="1"/>
  <c r="L1365" i="1" a="1"/>
  <c r="L1365" i="1" s="1"/>
  <c r="G1362" i="1" a="1"/>
  <c r="G1362" i="1"/>
  <c r="O1366" i="1" a="1"/>
  <c r="O1366" i="1"/>
  <c r="N1366" i="1" a="1"/>
  <c r="N1366" i="1" s="1"/>
  <c r="H1366" i="1" a="1"/>
  <c r="H1366" i="1" s="1"/>
  <c r="H1364" i="1" a="1"/>
  <c r="H1364" i="1" s="1"/>
  <c r="F1367" i="1" a="1"/>
  <c r="F1367" i="1"/>
  <c r="O1365" i="1" a="1"/>
  <c r="O1365" i="1" s="1"/>
  <c r="N1364" i="1" a="1"/>
  <c r="N1364" i="1"/>
  <c r="Q1363" i="1" a="1"/>
  <c r="Q1363" i="1" s="1"/>
  <c r="P1365" i="1" a="1"/>
  <c r="P1365" i="1"/>
  <c r="K1366" i="1" a="1"/>
  <c r="K1366" i="1" s="1"/>
  <c r="I1363" i="1" a="1"/>
  <c r="I1363" i="1"/>
  <c r="P1362" i="1" a="1"/>
  <c r="P1362" i="1" s="1"/>
  <c r="N1365" i="1" a="1"/>
  <c r="N1365" i="1"/>
  <c r="Q1366" i="1" a="1"/>
  <c r="Q1366" i="1"/>
  <c r="I1366" i="1" a="1"/>
  <c r="I1366" i="1" s="1"/>
  <c r="K1365" i="1" a="1"/>
  <c r="K1365" i="1" s="1"/>
  <c r="G1364" i="1" a="1"/>
  <c r="G1364" i="1" s="1"/>
  <c r="F1366" i="1" a="1"/>
  <c r="F1366" i="1"/>
  <c r="K1362" i="1" a="1"/>
  <c r="K1362" i="1"/>
  <c r="Q1365" i="1" a="1"/>
  <c r="Q1365" i="1"/>
  <c r="P1363" i="1" a="1"/>
  <c r="P1363" i="1"/>
  <c r="G1366" i="1" a="1"/>
  <c r="G1366" i="1" s="1"/>
  <c r="N1362" i="1" a="1"/>
  <c r="N1362" i="1"/>
  <c r="M1366" i="1" a="1"/>
  <c r="M1366" i="1"/>
  <c r="F1365" i="1" a="1"/>
  <c r="F1365" i="1"/>
  <c r="O1364" i="1" a="1"/>
  <c r="O1364" i="1"/>
  <c r="O1363" i="1" a="1"/>
  <c r="O1363" i="1" s="1"/>
  <c r="K1363" i="1" a="1"/>
  <c r="K1363" i="1"/>
  <c r="F1363" i="1" a="1"/>
  <c r="F1363" i="1"/>
  <c r="J1362" i="1" a="1"/>
  <c r="J1362" i="1" s="1"/>
  <c r="G1363" i="1" a="1"/>
  <c r="G1363" i="1"/>
  <c r="H1363" i="1" a="1"/>
  <c r="H1363" i="1"/>
  <c r="Q1362" i="1" a="1"/>
  <c r="Q1362" i="1"/>
  <c r="M1362" i="1" a="1"/>
  <c r="M1362" i="1" s="1"/>
  <c r="H1362" i="1" a="1"/>
  <c r="H1362" i="1" s="1"/>
  <c r="I1362" i="1" a="1"/>
  <c r="I1362" i="1" s="1"/>
  <c r="J1367" i="1" a="1"/>
  <c r="J1367" i="1" s="1"/>
  <c r="G1365" i="1" a="1"/>
  <c r="G1365" i="1"/>
  <c r="M1364" i="1" a="1"/>
  <c r="M1364" i="1" s="1"/>
  <c r="L1362" i="1" a="1"/>
  <c r="L1362" i="1" s="1"/>
  <c r="I1365" i="1" a="1"/>
  <c r="I1365" i="1" s="1"/>
  <c r="J1363" i="1" a="1"/>
  <c r="J1363" i="1"/>
  <c r="K1364" i="1" a="1"/>
  <c r="K1364" i="1"/>
  <c r="I1367" i="1" a="1"/>
  <c r="I1367" i="1" s="1"/>
  <c r="G1367" i="1" a="1"/>
  <c r="G1367" i="1"/>
  <c r="L1366" i="1" a="1"/>
  <c r="L1366" i="1" s="1"/>
  <c r="H1360" i="1" a="1"/>
  <c r="H1360" i="1"/>
  <c r="J1358" i="1" a="1"/>
  <c r="J1358" i="1" s="1"/>
  <c r="Q1357" i="1" a="1"/>
  <c r="Q1357" i="1"/>
  <c r="J1360" i="1" a="1"/>
  <c r="J1360" i="1"/>
  <c r="N1357" i="1" a="1"/>
  <c r="N1357" i="1" s="1"/>
  <c r="O1361" i="1" a="1"/>
  <c r="O1361" i="1"/>
  <c r="N1361" i="1" a="1"/>
  <c r="N1361" i="1"/>
  <c r="G1361" i="1" a="1"/>
  <c r="G1361" i="1"/>
  <c r="K1360" i="1" a="1"/>
  <c r="K1360" i="1" s="1"/>
  <c r="O1359" i="1" a="1"/>
  <c r="O1359" i="1" s="1"/>
  <c r="I1360" i="1" a="1"/>
  <c r="I1360" i="1"/>
  <c r="G1359" i="1" a="1"/>
  <c r="G1359" i="1" s="1"/>
  <c r="P1358" i="1" a="1"/>
  <c r="P1358" i="1"/>
  <c r="N1358" i="1" a="1"/>
  <c r="N1358" i="1"/>
  <c r="P1357" i="1" a="1"/>
  <c r="P1357" i="1" s="1"/>
  <c r="O1357" i="1" a="1"/>
  <c r="O1357" i="1" s="1"/>
  <c r="Q1358" i="1" a="1"/>
  <c r="Q1358" i="1"/>
  <c r="M1357" i="1" a="1"/>
  <c r="M1357" i="1"/>
  <c r="Q1361" i="1" a="1"/>
  <c r="Q1361" i="1" s="1"/>
  <c r="J1361" i="1" a="1"/>
  <c r="J1361" i="1" s="1"/>
  <c r="G1360" i="1" a="1"/>
  <c r="G1360" i="1"/>
  <c r="I1359" i="1" a="1"/>
  <c r="I1359" i="1" s="1"/>
  <c r="I1357" i="1" a="1"/>
  <c r="I1357" i="1"/>
  <c r="F1359" i="1" a="1"/>
  <c r="F1359" i="1"/>
  <c r="H1358" i="1" a="1"/>
  <c r="H1358" i="1"/>
  <c r="H1357" i="1" a="1"/>
  <c r="H1357" i="1" s="1"/>
  <c r="O1356" i="1" a="1"/>
  <c r="O1356" i="1"/>
  <c r="F1360" i="1" a="1"/>
  <c r="F1360" i="1"/>
  <c r="K1359" i="1" a="1"/>
  <c r="K1359" i="1"/>
  <c r="P1361" i="1" a="1"/>
  <c r="P1361" i="1" s="1"/>
  <c r="Q1359" i="1" a="1"/>
  <c r="Q1359" i="1"/>
  <c r="G1357" i="1" a="1"/>
  <c r="G1357" i="1" s="1"/>
  <c r="H1359" i="1" a="1"/>
  <c r="H1359" i="1"/>
  <c r="L1360" i="1" a="1"/>
  <c r="L1360" i="1" s="1"/>
  <c r="M1361" i="1" a="1"/>
  <c r="M1361" i="1"/>
  <c r="I1361" i="1" a="1"/>
  <c r="I1361" i="1"/>
  <c r="O1360" i="1" a="1"/>
  <c r="O1360" i="1"/>
  <c r="O1358" i="1" a="1"/>
  <c r="O1358" i="1"/>
  <c r="L1361" i="1" a="1"/>
  <c r="L1361" i="1"/>
  <c r="K1361" i="1" a="1"/>
  <c r="K1361" i="1" s="1"/>
  <c r="P1359" i="1" a="1"/>
  <c r="P1359" i="1" s="1"/>
  <c r="L1358" i="1" a="1"/>
  <c r="L1358" i="1"/>
  <c r="H1361" i="1" a="1"/>
  <c r="H1361" i="1"/>
  <c r="L1357" i="1" a="1"/>
  <c r="L1357" i="1"/>
  <c r="M1359" i="1" a="1"/>
  <c r="M1359" i="1" s="1"/>
  <c r="K1358" i="1" a="1"/>
  <c r="K1358" i="1"/>
  <c r="F1358" i="1" a="1"/>
  <c r="F1358" i="1"/>
  <c r="F1361" i="1" a="1"/>
  <c r="F1361" i="1"/>
  <c r="G1358" i="1" a="1"/>
  <c r="G1358" i="1" s="1"/>
  <c r="J1357" i="1" a="1"/>
  <c r="J1357" i="1"/>
  <c r="L1359" i="1" a="1"/>
  <c r="L1359" i="1" s="1"/>
  <c r="Q1356" i="1" a="1"/>
  <c r="Q1356" i="1" s="1"/>
  <c r="Q1360" i="1" a="1"/>
  <c r="Q1360" i="1"/>
  <c r="N1360" i="1" a="1"/>
  <c r="N1360" i="1" s="1"/>
  <c r="M1360" i="1" a="1"/>
  <c r="M1360" i="1" s="1"/>
  <c r="N1359" i="1" a="1"/>
  <c r="N1359" i="1"/>
  <c r="F1357" i="1" a="1"/>
  <c r="F1357" i="1"/>
  <c r="K1357" i="1" a="1"/>
  <c r="K1357" i="1" s="1"/>
  <c r="I1358" i="1" a="1"/>
  <c r="I1358" i="1"/>
  <c r="M1358" i="1" a="1"/>
  <c r="M1358" i="1"/>
  <c r="P1356" i="1" a="1"/>
  <c r="P1356" i="1" s="1"/>
  <c r="P1360" i="1" a="1"/>
  <c r="P1360" i="1"/>
  <c r="J1359" i="1" a="1"/>
  <c r="J1359" i="1" s="1"/>
  <c r="F1362" i="1" a="1"/>
  <c r="F1362" i="1"/>
  <c r="G1354" i="1" a="1"/>
  <c r="G1354" i="1"/>
  <c r="K1352" i="1" a="1"/>
  <c r="K1352" i="1"/>
  <c r="K1355" i="1" a="1"/>
  <c r="K1355" i="1" s="1"/>
  <c r="J1355" i="1" a="1"/>
  <c r="J1355" i="1" s="1"/>
  <c r="I1355" i="1" a="1"/>
  <c r="I1355" i="1"/>
  <c r="G1355" i="1" a="1"/>
  <c r="G1355" i="1" s="1"/>
  <c r="J1352" i="1" a="1"/>
  <c r="J1352" i="1"/>
  <c r="F1353" i="1" a="1"/>
  <c r="F1353" i="1"/>
  <c r="F1355" i="1" a="1"/>
  <c r="F1355" i="1" s="1"/>
  <c r="M1354" i="1" a="1"/>
  <c r="M1354" i="1"/>
  <c r="H1354" i="1" a="1"/>
  <c r="H1354" i="1"/>
  <c r="L1354" i="1" a="1"/>
  <c r="L1354" i="1" s="1"/>
  <c r="M1352" i="1" a="1"/>
  <c r="M1352" i="1" s="1"/>
  <c r="N1354" i="1" a="1"/>
  <c r="N1354" i="1" s="1"/>
  <c r="J1354" i="1" a="1"/>
  <c r="J1354" i="1"/>
  <c r="Q1350" i="1" a="1"/>
  <c r="Q1350" i="1" s="1"/>
  <c r="G1353" i="1" a="1"/>
  <c r="G1353" i="1" s="1"/>
  <c r="Q1352" i="1" a="1"/>
  <c r="Q1352" i="1" s="1"/>
  <c r="N1352" i="1" a="1"/>
  <c r="N1352" i="1"/>
  <c r="P1352" i="1" a="1"/>
  <c r="P1352" i="1" s="1"/>
  <c r="H1353" i="1" a="1"/>
  <c r="H1353" i="1" s="1"/>
  <c r="P1350" i="1" a="1"/>
  <c r="P1350" i="1" s="1"/>
  <c r="K1354" i="1" a="1"/>
  <c r="K1354" i="1" s="1"/>
  <c r="O1352" i="1" a="1"/>
  <c r="O1352" i="1"/>
  <c r="I1353" i="1" a="1"/>
  <c r="I1353" i="1"/>
  <c r="G1352" i="1" a="1"/>
  <c r="G1352" i="1"/>
  <c r="I1352" i="1" a="1"/>
  <c r="I1352" i="1"/>
  <c r="F1354" i="1" a="1"/>
  <c r="F1354" i="1" s="1"/>
  <c r="L1353" i="1" a="1"/>
  <c r="L1353" i="1"/>
  <c r="L1352" i="1" a="1"/>
  <c r="L1352" i="1"/>
  <c r="J1353" i="1" a="1"/>
  <c r="J1353" i="1"/>
  <c r="N1356" i="1" a="1"/>
  <c r="N1356" i="1" s="1"/>
  <c r="H1352" i="1" a="1"/>
  <c r="H1352" i="1"/>
  <c r="O1353" i="1" a="1"/>
  <c r="O1353" i="1"/>
  <c r="L1355" i="1" a="1"/>
  <c r="L1355" i="1"/>
  <c r="I1356" i="1" a="1"/>
  <c r="I1356" i="1" s="1"/>
  <c r="G1356" i="1" a="1"/>
  <c r="G1356" i="1" s="1"/>
  <c r="O1355" i="1" a="1"/>
  <c r="O1355" i="1" s="1"/>
  <c r="P1354" i="1" a="1"/>
  <c r="P1354" i="1"/>
  <c r="Q1353" i="1" a="1"/>
  <c r="Q1353" i="1"/>
  <c r="P1353" i="1" a="1"/>
  <c r="P1353" i="1"/>
  <c r="N1353" i="1" a="1"/>
  <c r="N1353" i="1"/>
  <c r="F1352" i="1" a="1"/>
  <c r="F1352" i="1" s="1"/>
  <c r="M1356" i="1" a="1"/>
  <c r="M1356" i="1"/>
  <c r="I1354" i="1" a="1"/>
  <c r="I1354" i="1" s="1"/>
  <c r="L1356" i="1" a="1"/>
  <c r="L1356" i="1" s="1"/>
  <c r="K1356" i="1" a="1"/>
  <c r="K1356" i="1"/>
  <c r="J1356" i="1" a="1"/>
  <c r="J1356" i="1"/>
  <c r="H1356" i="1" a="1"/>
  <c r="H1356" i="1" s="1"/>
  <c r="H1355" i="1" a="1"/>
  <c r="H1355" i="1"/>
  <c r="Q1354" i="1" a="1"/>
  <c r="Q1354" i="1" s="1"/>
  <c r="F1356" i="1" a="1"/>
  <c r="F1356" i="1" s="1"/>
  <c r="Q1355" i="1" a="1"/>
  <c r="Q1355" i="1"/>
  <c r="P1355" i="1" a="1"/>
  <c r="P1355" i="1"/>
  <c r="M1353" i="1" a="1"/>
  <c r="M1353" i="1" s="1"/>
  <c r="K1353" i="1" a="1"/>
  <c r="K1353" i="1"/>
  <c r="N1355" i="1" a="1"/>
  <c r="N1355" i="1" s="1"/>
  <c r="M1355" i="1" a="1"/>
  <c r="M1355" i="1"/>
  <c r="O1354" i="1" a="1"/>
  <c r="O1354" i="1"/>
  <c r="L1346" i="1" a="1"/>
  <c r="L1346" i="1" s="1"/>
  <c r="F1350" i="1" a="1"/>
  <c r="F1350" i="1"/>
  <c r="K1348" i="1" a="1"/>
  <c r="K1348" i="1"/>
  <c r="H1348" i="1" a="1"/>
  <c r="H1348" i="1"/>
  <c r="M1348" i="1" a="1"/>
  <c r="M1348" i="1"/>
  <c r="G1346" i="1" a="1"/>
  <c r="G1346" i="1" s="1"/>
  <c r="P1347" i="1" a="1"/>
  <c r="P1347" i="1" s="1"/>
  <c r="O1350" i="1" a="1"/>
  <c r="O1350" i="1" s="1"/>
  <c r="L1347" i="1" a="1"/>
  <c r="L1347" i="1"/>
  <c r="N1350" i="1" a="1"/>
  <c r="N1350" i="1"/>
  <c r="P1349" i="1" a="1"/>
  <c r="P1349" i="1" s="1"/>
  <c r="H1347" i="1" a="1"/>
  <c r="H1347" i="1"/>
  <c r="L1348" i="1" a="1"/>
  <c r="L1348" i="1" s="1"/>
  <c r="J1349" i="1" a="1"/>
  <c r="J1349" i="1"/>
  <c r="F1349" i="1" a="1"/>
  <c r="F1349" i="1" s="1"/>
  <c r="J1347" i="1" a="1"/>
  <c r="J1347" i="1"/>
  <c r="K1347" i="1" a="1"/>
  <c r="K1347" i="1" s="1"/>
  <c r="M1350" i="1" a="1"/>
  <c r="M1350" i="1"/>
  <c r="K1350" i="1" a="1"/>
  <c r="K1350" i="1" s="1"/>
  <c r="Q1349" i="1" a="1"/>
  <c r="Q1349" i="1"/>
  <c r="K1349" i="1" a="1"/>
  <c r="K1349" i="1"/>
  <c r="N1346" i="1" a="1"/>
  <c r="N1346" i="1" s="1"/>
  <c r="H1346" i="1" a="1"/>
  <c r="H1346" i="1" s="1"/>
  <c r="G1348" i="1" a="1"/>
  <c r="G1348" i="1"/>
  <c r="I1349" i="1" a="1"/>
  <c r="I1349" i="1"/>
  <c r="F1348" i="1" a="1"/>
  <c r="F1348" i="1" s="1"/>
  <c r="M1349" i="1" a="1"/>
  <c r="M1349" i="1" s="1"/>
  <c r="I1350" i="1" a="1"/>
  <c r="I1350" i="1"/>
  <c r="H1349" i="1" a="1"/>
  <c r="H1349" i="1" s="1"/>
  <c r="J1346" i="1" a="1"/>
  <c r="J1346" i="1" s="1"/>
  <c r="H1350" i="1" a="1"/>
  <c r="H1350" i="1"/>
  <c r="J1348" i="1" a="1"/>
  <c r="J1348" i="1"/>
  <c r="M1346" i="1" a="1"/>
  <c r="M1346" i="1" s="1"/>
  <c r="I1348" i="1" a="1"/>
  <c r="I1348" i="1"/>
  <c r="Q1347" i="1" a="1"/>
  <c r="Q1347" i="1" s="1"/>
  <c r="O1346" i="1" a="1"/>
  <c r="O1346" i="1" s="1"/>
  <c r="N1347" i="1" a="1"/>
  <c r="N1347" i="1" s="1"/>
  <c r="I1346" i="1" a="1"/>
  <c r="I1346" i="1"/>
  <c r="L1349" i="1" a="1"/>
  <c r="L1349" i="1" s="1"/>
  <c r="G1349" i="1" a="1"/>
  <c r="G1349" i="1" s="1"/>
  <c r="P1346" i="1" a="1"/>
  <c r="P1346" i="1"/>
  <c r="M1347" i="1" a="1"/>
  <c r="M1347" i="1" s="1"/>
  <c r="I1347" i="1" a="1"/>
  <c r="I1347" i="1" s="1"/>
  <c r="O1347" i="1" a="1"/>
  <c r="O1347" i="1"/>
  <c r="Q1346" i="1" a="1"/>
  <c r="Q1346" i="1"/>
  <c r="N1349" i="1" a="1"/>
  <c r="N1349" i="1"/>
  <c r="L1350" i="1" a="1"/>
  <c r="L1350" i="1" s="1"/>
  <c r="F1347" i="1" a="1"/>
  <c r="F1347" i="1"/>
  <c r="J1350" i="1" a="1"/>
  <c r="J1350" i="1" s="1"/>
  <c r="G1350" i="1" a="1"/>
  <c r="G1350" i="1"/>
  <c r="O1349" i="1" a="1"/>
  <c r="O1349" i="1" s="1"/>
  <c r="Q1348" i="1" a="1"/>
  <c r="Q1348" i="1" s="1"/>
  <c r="O1348" i="1" a="1"/>
  <c r="O1348" i="1" s="1"/>
  <c r="N1348" i="1" a="1"/>
  <c r="N1348" i="1" s="1"/>
  <c r="F1346" i="1" a="1"/>
  <c r="F1346" i="1" s="1"/>
  <c r="G1347" i="1" a="1"/>
  <c r="G1347" i="1" s="1"/>
  <c r="K1346" i="1" a="1"/>
  <c r="K1346" i="1" s="1"/>
  <c r="P1348" i="1" a="1"/>
  <c r="P1348" i="1"/>
  <c r="O1340" i="1" a="1"/>
  <c r="O1340" i="1" s="1"/>
  <c r="P1338" i="1" a="1"/>
  <c r="P1338" i="1" s="1"/>
  <c r="J1337" i="1" a="1"/>
  <c r="J1337" i="1" s="1"/>
  <c r="L1340" i="1" a="1"/>
  <c r="L1340" i="1" s="1"/>
  <c r="M1339" i="1" a="1"/>
  <c r="M1339" i="1"/>
  <c r="N1340" i="1" a="1"/>
  <c r="N1340" i="1" s="1"/>
  <c r="G1339" i="1" a="1"/>
  <c r="G1339" i="1"/>
  <c r="F1339" i="1" a="1"/>
  <c r="F1339" i="1" s="1"/>
  <c r="K1337" i="1" a="1"/>
  <c r="K1337" i="1"/>
  <c r="H1340" i="1" a="1"/>
  <c r="H1340" i="1" s="1"/>
  <c r="L1339" i="1" a="1"/>
  <c r="L1339" i="1" s="1"/>
  <c r="G1337" i="1" a="1"/>
  <c r="G1337" i="1"/>
  <c r="F1338" i="1" a="1"/>
  <c r="F1338" i="1" s="1"/>
  <c r="Q1340" i="1" a="1"/>
  <c r="Q1340" i="1"/>
  <c r="M1340" i="1" a="1"/>
  <c r="M1340" i="1"/>
  <c r="K1340" i="1" a="1"/>
  <c r="K1340" i="1"/>
  <c r="G1340" i="1" a="1"/>
  <c r="G1340" i="1" s="1"/>
  <c r="I1339" i="1" a="1"/>
  <c r="I1339" i="1"/>
  <c r="H1339" i="1" a="1"/>
  <c r="H1339" i="1"/>
  <c r="J1340" i="1" a="1"/>
  <c r="J1340" i="1"/>
  <c r="Q1339" i="1" a="1"/>
  <c r="Q1339" i="1"/>
  <c r="N1336" i="1" a="1"/>
  <c r="N1336" i="1"/>
  <c r="H1338" i="1" a="1"/>
  <c r="H1338" i="1"/>
  <c r="O1339" i="1" a="1"/>
  <c r="O1339" i="1"/>
  <c r="N1338" i="1" a="1"/>
  <c r="N1338" i="1" s="1"/>
  <c r="K1338" i="1" a="1"/>
  <c r="K1338" i="1" s="1"/>
  <c r="M1336" i="1" a="1"/>
  <c r="M1336" i="1" s="1"/>
  <c r="G1338" i="1" a="1"/>
  <c r="G1338" i="1" s="1"/>
  <c r="Q1337" i="1" a="1"/>
  <c r="Q1337" i="1"/>
  <c r="P1337" i="1" a="1"/>
  <c r="P1337" i="1" s="1"/>
  <c r="Q1336" i="1" a="1"/>
  <c r="Q1336" i="1"/>
  <c r="O1336" i="1" a="1"/>
  <c r="O1336" i="1" s="1"/>
  <c r="H1337" i="1" a="1"/>
  <c r="H1337" i="1" s="1"/>
  <c r="I1340" i="1" a="1"/>
  <c r="I1340" i="1"/>
  <c r="M1338" i="1" a="1"/>
  <c r="M1338" i="1" s="1"/>
  <c r="M1337" i="1" a="1"/>
  <c r="M1337" i="1"/>
  <c r="K1339" i="1" a="1"/>
  <c r="K1339" i="1" s="1"/>
  <c r="O1338" i="1" a="1"/>
  <c r="O1338" i="1"/>
  <c r="I1338" i="1" a="1"/>
  <c r="I1338" i="1" s="1"/>
  <c r="F1337" i="1" a="1"/>
  <c r="F1337" i="1"/>
  <c r="Q1338" i="1" a="1"/>
  <c r="Q1338" i="1" s="1"/>
  <c r="I1337" i="1" a="1"/>
  <c r="I1337" i="1" s="1"/>
  <c r="F1340" i="1" a="1"/>
  <c r="F1340" i="1"/>
  <c r="P1336" i="1" a="1"/>
  <c r="P1336" i="1"/>
  <c r="P1340" i="1" a="1"/>
  <c r="P1340" i="1"/>
  <c r="L1338" i="1" a="1"/>
  <c r="L1338" i="1"/>
  <c r="J1338" i="1" a="1"/>
  <c r="J1338" i="1" s="1"/>
  <c r="N1339" i="1" a="1"/>
  <c r="N1339" i="1" s="1"/>
  <c r="P1339" i="1" a="1"/>
  <c r="P1339" i="1" s="1"/>
  <c r="J1339" i="1" a="1"/>
  <c r="J1339" i="1"/>
  <c r="N1337" i="1" a="1"/>
  <c r="N1337" i="1"/>
  <c r="O1337" i="1" a="1"/>
  <c r="O1337" i="1"/>
  <c r="L1337" i="1" a="1"/>
  <c r="L1337" i="1"/>
  <c r="N1332" i="1" a="1"/>
  <c r="N1332" i="1"/>
  <c r="H1336" i="1" a="1"/>
  <c r="H1336" i="1" s="1"/>
  <c r="L1335" i="1" a="1"/>
  <c r="L1335" i="1"/>
  <c r="J1332" i="1" a="1"/>
  <c r="J1332" i="1" s="1"/>
  <c r="Q1333" i="1" a="1"/>
  <c r="Q1333" i="1"/>
  <c r="F1334" i="1" a="1"/>
  <c r="F1334" i="1" s="1"/>
  <c r="H1334" i="1" a="1"/>
  <c r="H1334" i="1"/>
  <c r="I1332" i="1" a="1"/>
  <c r="I1332" i="1"/>
  <c r="I1336" i="1" a="1"/>
  <c r="I1336" i="1"/>
  <c r="G1336" i="1" a="1"/>
  <c r="G1336" i="1" s="1"/>
  <c r="F1336" i="1" a="1"/>
  <c r="F1336" i="1"/>
  <c r="J1335" i="1" a="1"/>
  <c r="J1335" i="1"/>
  <c r="H1335" i="1" a="1"/>
  <c r="H1335" i="1" s="1"/>
  <c r="Q1334" i="1" a="1"/>
  <c r="Q1334" i="1" s="1"/>
  <c r="G1334" i="1" a="1"/>
  <c r="G1334" i="1" s="1"/>
  <c r="O1334" i="1" a="1"/>
  <c r="O1334" i="1" s="1"/>
  <c r="O1333" i="1" a="1"/>
  <c r="O1333" i="1"/>
  <c r="N1333" i="1" a="1"/>
  <c r="N1333" i="1" s="1"/>
  <c r="L1332" i="1" a="1"/>
  <c r="L1332" i="1"/>
  <c r="I1333" i="1" a="1"/>
  <c r="I1333" i="1"/>
  <c r="Q1335" i="1" a="1"/>
  <c r="Q1335" i="1"/>
  <c r="N1335" i="1" a="1"/>
  <c r="N1335" i="1"/>
  <c r="L1333" i="1" a="1"/>
  <c r="L1333" i="1"/>
  <c r="K1335" i="1" a="1"/>
  <c r="K1335" i="1"/>
  <c r="P1333" i="1" a="1"/>
  <c r="P1333" i="1" s="1"/>
  <c r="K1333" i="1" a="1"/>
  <c r="K1333" i="1"/>
  <c r="J1333" i="1" a="1"/>
  <c r="J1333" i="1"/>
  <c r="K1332" i="1" a="1"/>
  <c r="K1332" i="1" s="1"/>
  <c r="M1333" i="1" a="1"/>
  <c r="M1333" i="1" s="1"/>
  <c r="P1332" i="1" a="1"/>
  <c r="P1332" i="1" s="1"/>
  <c r="P1335" i="1" a="1"/>
  <c r="P1335" i="1"/>
  <c r="H1333" i="1" a="1"/>
  <c r="H1333" i="1"/>
  <c r="M1335" i="1" a="1"/>
  <c r="M1335" i="1" s="1"/>
  <c r="I1335" i="1" a="1"/>
  <c r="I1335" i="1"/>
  <c r="F1335" i="1" a="1"/>
  <c r="F1335" i="1" s="1"/>
  <c r="P1334" i="1" a="1"/>
  <c r="P1334" i="1"/>
  <c r="M1334" i="1" a="1"/>
  <c r="M1334" i="1"/>
  <c r="J1334" i="1" a="1"/>
  <c r="J1334" i="1" s="1"/>
  <c r="Q1332" i="1" a="1"/>
  <c r="Q1332" i="1"/>
  <c r="I1334" i="1" a="1"/>
  <c r="I1334" i="1" s="1"/>
  <c r="G1333" i="1" a="1"/>
  <c r="G1333" i="1" s="1"/>
  <c r="O1332" i="1" a="1"/>
  <c r="O1332" i="1" s="1"/>
  <c r="G1335" i="1" a="1"/>
  <c r="G1335" i="1" s="1"/>
  <c r="J1336" i="1" a="1"/>
  <c r="J1336" i="1" s="1"/>
  <c r="O1335" i="1" a="1"/>
  <c r="O1335" i="1" s="1"/>
  <c r="M1332" i="1" a="1"/>
  <c r="M1332" i="1" s="1"/>
  <c r="N1334" i="1" a="1"/>
  <c r="N1334" i="1" s="1"/>
  <c r="L1336" i="1" a="1"/>
  <c r="L1336" i="1"/>
  <c r="K1334" i="1" a="1"/>
  <c r="K1334" i="1"/>
  <c r="L1334" i="1" a="1"/>
  <c r="L1334" i="1"/>
  <c r="F1333" i="1" a="1"/>
  <c r="F1333" i="1"/>
  <c r="K1336" i="1" a="1"/>
  <c r="K1336" i="1"/>
  <c r="J1582" i="1" a="1"/>
  <c r="J1582" i="1" s="1"/>
  <c r="N1582" i="1" a="1"/>
  <c r="N1582" i="1"/>
  <c r="G1582" i="1" a="1"/>
  <c r="G1582" i="1"/>
  <c r="H1582" i="1" a="1"/>
  <c r="H1582" i="1" s="1"/>
  <c r="O1582" i="1" a="1"/>
  <c r="O1582" i="1"/>
  <c r="M1581" i="1" a="1"/>
  <c r="M1581" i="1" s="1"/>
  <c r="F1582" i="1" a="1"/>
  <c r="F1582" i="1"/>
  <c r="K1582" i="1" a="1"/>
  <c r="K1582" i="1"/>
  <c r="N1581" i="1" a="1"/>
  <c r="N1581" i="1" s="1"/>
  <c r="L1581" i="1" a="1"/>
  <c r="L1581" i="1" s="1"/>
  <c r="G1595" i="1" a="1"/>
  <c r="G1595" i="1"/>
  <c r="F1595" i="1" a="1"/>
  <c r="F1595" i="1" s="1"/>
  <c r="M1582" i="1" a="1"/>
  <c r="M1582" i="1"/>
  <c r="K1581" i="1" a="1"/>
  <c r="K1581" i="1" s="1"/>
  <c r="P1581" i="1" a="1"/>
  <c r="P1581" i="1" s="1"/>
  <c r="Q1582" i="1" a="1"/>
  <c r="Q1582" i="1"/>
  <c r="P1582" i="1" a="1"/>
  <c r="P1582" i="1"/>
  <c r="I1582" i="1" a="1"/>
  <c r="I1582" i="1"/>
  <c r="L1582" i="1" a="1"/>
  <c r="L1582" i="1" s="1"/>
  <c r="O1581" i="1" a="1"/>
  <c r="O1581" i="1" s="1"/>
  <c r="Q1581" i="1" a="1"/>
  <c r="Q1581" i="1"/>
  <c r="I1581" i="1" a="1"/>
  <c r="I1581" i="1" s="1"/>
  <c r="H1581" i="1" a="1"/>
  <c r="H1581" i="1" s="1"/>
  <c r="P1577" i="1" a="1"/>
  <c r="P1577" i="1" s="1"/>
  <c r="G1579" i="1" a="1"/>
  <c r="G1579" i="1"/>
  <c r="F1579" i="1" a="1"/>
  <c r="F1579" i="1"/>
  <c r="N1578" i="1" a="1"/>
  <c r="N1578" i="1"/>
  <c r="N1577" i="1" a="1"/>
  <c r="N1577" i="1" s="1"/>
  <c r="Q1577" i="1" a="1"/>
  <c r="Q1577" i="1" s="1"/>
  <c r="G1581" i="1" a="1"/>
  <c r="G1581" i="1" s="1"/>
  <c r="F1581" i="1" a="1"/>
  <c r="F1581" i="1"/>
  <c r="Q1580" i="1" a="1"/>
  <c r="Q1580" i="1"/>
  <c r="O1578" i="1" a="1"/>
  <c r="O1578" i="1"/>
  <c r="P1580" i="1" a="1"/>
  <c r="P1580" i="1" s="1"/>
  <c r="M1580" i="1" a="1"/>
  <c r="M1580" i="1" s="1"/>
  <c r="K1579" i="1" a="1"/>
  <c r="K1579" i="1" s="1"/>
  <c r="G1578" i="1" a="1"/>
  <c r="G1578" i="1" s="1"/>
  <c r="L1578" i="1" a="1"/>
  <c r="L1578" i="1"/>
  <c r="P1578" i="1" a="1"/>
  <c r="P1578" i="1" s="1"/>
  <c r="H1579" i="1" a="1"/>
  <c r="H1579" i="1"/>
  <c r="M1577" i="1" a="1"/>
  <c r="M1577" i="1" s="1"/>
  <c r="J1580" i="1" a="1"/>
  <c r="J1580" i="1"/>
  <c r="G1580" i="1" a="1"/>
  <c r="G1580" i="1"/>
  <c r="O1580" i="1" a="1"/>
  <c r="O1580" i="1"/>
  <c r="L1580" i="1" a="1"/>
  <c r="L1580" i="1"/>
  <c r="K1578" i="1" a="1"/>
  <c r="K1578" i="1"/>
  <c r="K1580" i="1" a="1"/>
  <c r="K1580" i="1" s="1"/>
  <c r="L1579" i="1" a="1"/>
  <c r="L1579" i="1" s="1"/>
  <c r="Q1579" i="1" a="1"/>
  <c r="Q1579" i="1"/>
  <c r="H1578" i="1" a="1"/>
  <c r="H1578" i="1" s="1"/>
  <c r="L1577" i="1" a="1"/>
  <c r="L1577" i="1" s="1"/>
  <c r="P1579" i="1" a="1"/>
  <c r="P1579" i="1"/>
  <c r="M1579" i="1" a="1"/>
  <c r="M1579" i="1" s="1"/>
  <c r="J1579" i="1" a="1"/>
  <c r="J1579" i="1"/>
  <c r="Q1578" i="1" a="1"/>
  <c r="Q1578" i="1"/>
  <c r="M1578" i="1" a="1"/>
  <c r="M1578" i="1"/>
  <c r="I1579" i="1" a="1"/>
  <c r="I1579" i="1" s="1"/>
  <c r="J1578" i="1" a="1"/>
  <c r="J1578" i="1" s="1"/>
  <c r="I1578" i="1" a="1"/>
  <c r="I1578" i="1" s="1"/>
  <c r="O1577" i="1" a="1"/>
  <c r="O1577" i="1"/>
  <c r="F1578" i="1" a="1"/>
  <c r="F1578" i="1"/>
  <c r="N1580" i="1" a="1"/>
  <c r="N1580" i="1" s="1"/>
  <c r="N1579" i="1" a="1"/>
  <c r="N1579" i="1"/>
  <c r="F1580" i="1" a="1"/>
  <c r="F1580" i="1"/>
  <c r="I1580" i="1" a="1"/>
  <c r="I1580" i="1" s="1"/>
  <c r="H1580" i="1" a="1"/>
  <c r="H1580" i="1"/>
  <c r="O1579" i="1" a="1"/>
  <c r="O1579" i="1"/>
  <c r="J1581" i="1" a="1"/>
  <c r="J1581" i="1" s="1"/>
  <c r="I1576" i="1" a="1"/>
  <c r="I1576" i="1"/>
  <c r="P1575" i="1" a="1"/>
  <c r="P1575" i="1" s="1"/>
  <c r="I1575" i="1" a="1"/>
  <c r="I1575" i="1" s="1"/>
  <c r="K1576" i="1" a="1"/>
  <c r="K1576" i="1" s="1"/>
  <c r="J1576" i="1" a="1"/>
  <c r="J1576" i="1"/>
  <c r="H1576" i="1" a="1"/>
  <c r="H1576" i="1"/>
  <c r="H1575" i="1" a="1"/>
  <c r="H1575" i="1" s="1"/>
  <c r="G1576" i="1" a="1"/>
  <c r="G1576" i="1" s="1"/>
  <c r="L1575" i="1" a="1"/>
  <c r="L1575" i="1"/>
  <c r="F1576" i="1" a="1"/>
  <c r="F1576" i="1" s="1"/>
  <c r="O1575" i="1" a="1"/>
  <c r="O1575" i="1"/>
  <c r="N1575" i="1" a="1"/>
  <c r="N1575" i="1"/>
  <c r="J1575" i="1" a="1"/>
  <c r="J1575" i="1" s="1"/>
  <c r="K1577" i="1" a="1"/>
  <c r="K1577" i="1" s="1"/>
  <c r="J1577" i="1" a="1"/>
  <c r="J1577" i="1"/>
  <c r="K1575" i="1" a="1"/>
  <c r="K1575" i="1"/>
  <c r="I1577" i="1" a="1"/>
  <c r="I1577" i="1"/>
  <c r="M1576" i="1" a="1"/>
  <c r="M1576" i="1"/>
  <c r="Q1575" i="1" a="1"/>
  <c r="Q1575" i="1" s="1"/>
  <c r="L1576" i="1" a="1"/>
  <c r="L1576" i="1" s="1"/>
  <c r="H1577" i="1" a="1"/>
  <c r="H1577" i="1"/>
  <c r="O1576" i="1" a="1"/>
  <c r="O1576" i="1" s="1"/>
  <c r="G1575" i="1" a="1"/>
  <c r="G1575" i="1"/>
  <c r="G1577" i="1" a="1"/>
  <c r="G1577" i="1"/>
  <c r="F1577" i="1" a="1"/>
  <c r="F1577" i="1" s="1"/>
  <c r="Q1576" i="1" a="1"/>
  <c r="Q1576" i="1"/>
  <c r="P1576" i="1" a="1"/>
  <c r="P1576" i="1"/>
  <c r="N1576" i="1" a="1"/>
  <c r="N1576" i="1"/>
  <c r="M1575" i="1" a="1"/>
  <c r="M1575" i="1" s="1"/>
  <c r="P1572" i="1" a="1"/>
  <c r="P1572" i="1"/>
  <c r="O1572" i="1" a="1"/>
  <c r="O1572" i="1" s="1"/>
  <c r="N1572" i="1" a="1"/>
  <c r="N1572" i="1" s="1"/>
  <c r="L1566" i="1" a="1"/>
  <c r="L1566" i="1" s="1"/>
  <c r="P1566" i="1" a="1"/>
  <c r="P1566" i="1" s="1"/>
  <c r="L1572" i="1" a="1"/>
  <c r="L1572" i="1"/>
  <c r="K1566" i="1" a="1"/>
  <c r="K1566" i="1" s="1"/>
  <c r="I1566" i="1" a="1"/>
  <c r="I1566" i="1"/>
  <c r="F1566" i="1" a="1"/>
  <c r="F1566" i="1"/>
  <c r="F1575" i="1" a="1"/>
  <c r="F1575" i="1"/>
  <c r="P1565" i="1" a="1"/>
  <c r="P1565" i="1" s="1"/>
  <c r="Q1574" i="1" a="1"/>
  <c r="Q1574" i="1"/>
  <c r="M1565" i="1" a="1"/>
  <c r="M1565" i="1" s="1"/>
  <c r="M1566" i="1" a="1"/>
  <c r="M1566" i="1" s="1"/>
  <c r="P1564" i="1" a="1"/>
  <c r="P1564" i="1"/>
  <c r="H1574" i="1" a="1"/>
  <c r="H1574" i="1"/>
  <c r="O1565" i="1" a="1"/>
  <c r="O1565" i="1"/>
  <c r="Q1564" i="1" a="1"/>
  <c r="Q1564" i="1"/>
  <c r="P1574" i="1" a="1"/>
  <c r="P1574" i="1" s="1"/>
  <c r="M1574" i="1" a="1"/>
  <c r="M1574" i="1"/>
  <c r="N1574" i="1" a="1"/>
  <c r="N1574" i="1" s="1"/>
  <c r="I1565" i="1" a="1"/>
  <c r="I1565" i="1"/>
  <c r="F1565" i="1" a="1"/>
  <c r="F1565" i="1"/>
  <c r="O1574" i="1" a="1"/>
  <c r="O1574" i="1"/>
  <c r="J1565" i="1" a="1"/>
  <c r="J1565" i="1"/>
  <c r="G1565" i="1" a="1"/>
  <c r="G1565" i="1" s="1"/>
  <c r="F1574" i="1" a="1"/>
  <c r="F1574" i="1"/>
  <c r="G1566" i="1" a="1"/>
  <c r="G1566" i="1"/>
  <c r="F1572" i="1" a="1"/>
  <c r="F1572" i="1" s="1"/>
  <c r="L1574" i="1" a="1"/>
  <c r="L1574" i="1"/>
  <c r="K1574" i="1" a="1"/>
  <c r="K1574" i="1"/>
  <c r="Q1572" i="1" a="1"/>
  <c r="Q1572" i="1"/>
  <c r="G1572" i="1" a="1"/>
  <c r="G1572" i="1"/>
  <c r="N1566" i="1" a="1"/>
  <c r="N1566" i="1"/>
  <c r="Q1565" i="1" a="1"/>
  <c r="Q1565" i="1" s="1"/>
  <c r="J1574" i="1" a="1"/>
  <c r="J1574" i="1" s="1"/>
  <c r="G1574" i="1" a="1"/>
  <c r="G1574" i="1" s="1"/>
  <c r="N1565" i="1" a="1"/>
  <c r="N1565" i="1" s="1"/>
  <c r="J1572" i="1" a="1"/>
  <c r="J1572" i="1"/>
  <c r="H1565" i="1" a="1"/>
  <c r="H1565" i="1"/>
  <c r="L1565" i="1" a="1"/>
  <c r="L1565" i="1" s="1"/>
  <c r="I1574" i="1" a="1"/>
  <c r="I1574" i="1"/>
  <c r="K1572" i="1" a="1"/>
  <c r="K1572" i="1"/>
  <c r="I1572" i="1" a="1"/>
  <c r="I1572" i="1"/>
  <c r="Q1566" i="1" a="1"/>
  <c r="Q1566" i="1"/>
  <c r="J1566" i="1" a="1"/>
  <c r="J1566" i="1"/>
  <c r="M1572" i="1" a="1"/>
  <c r="M1572" i="1"/>
  <c r="H1572" i="1" a="1"/>
  <c r="H1572" i="1" s="1"/>
  <c r="K1565" i="1" a="1"/>
  <c r="K1565" i="1" s="1"/>
  <c r="O1566" i="1" a="1"/>
  <c r="O1566" i="1"/>
  <c r="H1566" i="1" a="1"/>
  <c r="H1566" i="1" s="1"/>
  <c r="M1957" i="1" a="1"/>
  <c r="M1957" i="1" s="1"/>
  <c r="L1957" i="1" a="1"/>
  <c r="L1957" i="1" s="1"/>
  <c r="I1957" i="1" a="1"/>
  <c r="I1957" i="1" s="1"/>
  <c r="K1957" i="1" a="1"/>
  <c r="K1957" i="1"/>
  <c r="J1957" i="1" a="1"/>
  <c r="J1957" i="1"/>
  <c r="G1957" i="1" a="1"/>
  <c r="G1957" i="1"/>
  <c r="H1957" i="1" a="1"/>
  <c r="H1957" i="1" s="1"/>
  <c r="J1960" i="1" a="1"/>
  <c r="J1960" i="1" s="1"/>
  <c r="I1960" i="1" a="1"/>
  <c r="I1960" i="1"/>
  <c r="G1960" i="1" a="1"/>
  <c r="G1960" i="1"/>
  <c r="F1960" i="1" a="1"/>
  <c r="F1960" i="1"/>
  <c r="Q1959" i="1" a="1"/>
  <c r="Q1959" i="1" s="1"/>
  <c r="H1960" i="1" a="1"/>
  <c r="H1960" i="1"/>
  <c r="P1959" i="1" a="1"/>
  <c r="P1959" i="1"/>
  <c r="O1959" i="1" a="1"/>
  <c r="O1959" i="1" s="1"/>
  <c r="L1959" i="1" a="1"/>
  <c r="L1959" i="1"/>
  <c r="M1959" i="1" a="1"/>
  <c r="M1959" i="1" s="1"/>
  <c r="N1959" i="1" a="1"/>
  <c r="N1959" i="1"/>
  <c r="K1959" i="1" a="1"/>
  <c r="K1959" i="1"/>
  <c r="I1959" i="1" a="1"/>
  <c r="I1959" i="1" s="1"/>
  <c r="J1959" i="1" a="1"/>
  <c r="J1959" i="1"/>
  <c r="H1959" i="1" a="1"/>
  <c r="H1959" i="1"/>
  <c r="G1959" i="1" a="1"/>
  <c r="G1959" i="1"/>
  <c r="F1959" i="1" a="1"/>
  <c r="F1959" i="1"/>
  <c r="Q1958" i="1" a="1"/>
  <c r="Q1958" i="1" s="1"/>
  <c r="N1958" i="1" a="1"/>
  <c r="N1958" i="1"/>
  <c r="M1958" i="1" a="1"/>
  <c r="M1958" i="1" s="1"/>
  <c r="P1958" i="1" a="1"/>
  <c r="P1958" i="1" s="1"/>
  <c r="O1958" i="1" a="1"/>
  <c r="O1958" i="1"/>
  <c r="J1958" i="1" a="1"/>
  <c r="J1958" i="1" s="1"/>
  <c r="I1958" i="1" a="1"/>
  <c r="I1958" i="1"/>
  <c r="H1958" i="1" a="1"/>
  <c r="H1958" i="1"/>
  <c r="L1958" i="1" a="1"/>
  <c r="L1958" i="1"/>
  <c r="K1958" i="1" a="1"/>
  <c r="K1958" i="1" s="1"/>
  <c r="F1958" i="1" a="1"/>
  <c r="F1958" i="1"/>
  <c r="G1958" i="1" a="1"/>
  <c r="G1958" i="1" s="1"/>
  <c r="O1957" i="1" a="1"/>
  <c r="O1957" i="1"/>
  <c r="N1957" i="1" a="1"/>
  <c r="N1957" i="1"/>
  <c r="Q1957" i="1" a="1"/>
  <c r="Q1957" i="1"/>
  <c r="P1957" i="1" a="1"/>
  <c r="P1957" i="1" s="1"/>
  <c r="J1956" i="1" a="1"/>
  <c r="J1956" i="1"/>
  <c r="I1956" i="1" a="1"/>
  <c r="I1956" i="1"/>
  <c r="Q1955" i="1" a="1"/>
  <c r="Q1955" i="1"/>
  <c r="H1956" i="1" a="1"/>
  <c r="H1956" i="1"/>
  <c r="F1956" i="1" a="1"/>
  <c r="F1956" i="1"/>
  <c r="G1956" i="1" a="1"/>
  <c r="G1956" i="1" s="1"/>
  <c r="M1955" i="1" a="1"/>
  <c r="M1955" i="1"/>
  <c r="N1955" i="1" a="1"/>
  <c r="N1955" i="1"/>
  <c r="P1955" i="1" a="1"/>
  <c r="P1955" i="1"/>
  <c r="O1955" i="1" a="1"/>
  <c r="O1955" i="1" s="1"/>
  <c r="H1955" i="1" a="1"/>
  <c r="H1955" i="1"/>
  <c r="L1955" i="1" a="1"/>
  <c r="L1955" i="1"/>
  <c r="K1955" i="1" a="1"/>
  <c r="K1955" i="1" s="1"/>
  <c r="J1955" i="1" a="1"/>
  <c r="J1955" i="1"/>
  <c r="I1955" i="1" a="1"/>
  <c r="I1955" i="1" s="1"/>
  <c r="G1955" i="1" a="1"/>
  <c r="G1955" i="1"/>
  <c r="F1955" i="1" a="1"/>
  <c r="F1955" i="1" s="1"/>
  <c r="P1953" i="1" a="1"/>
  <c r="P1953" i="1" s="1"/>
  <c r="O1953" i="1" a="1"/>
  <c r="O1953" i="1"/>
  <c r="M1953" i="1" a="1"/>
  <c r="M1953" i="1"/>
  <c r="N1953" i="1" a="1"/>
  <c r="N1953" i="1"/>
  <c r="Q1953" i="1" a="1"/>
  <c r="Q1953" i="1" s="1"/>
  <c r="H1953" i="1" a="1"/>
  <c r="H1953" i="1" s="1"/>
  <c r="L1953" i="1" a="1"/>
  <c r="L1953" i="1" s="1"/>
  <c r="I1953" i="1" a="1"/>
  <c r="I1953" i="1" s="1"/>
  <c r="J1953" i="1" a="1"/>
  <c r="J1953" i="1" s="1"/>
  <c r="K1953" i="1" a="1"/>
  <c r="K1953" i="1"/>
  <c r="G1953" i="1" a="1"/>
  <c r="G1953" i="1" s="1"/>
  <c r="F1953" i="1" a="1"/>
  <c r="F1953" i="1"/>
  <c r="P1952" i="1" a="1"/>
  <c r="P1952" i="1" s="1"/>
  <c r="O1952" i="1" a="1"/>
  <c r="O1952" i="1"/>
  <c r="Q1952" i="1" a="1"/>
  <c r="Q1952" i="1" s="1"/>
  <c r="F1957" i="1" a="1"/>
  <c r="F1957" i="1" s="1"/>
  <c r="N1956" i="1" a="1"/>
  <c r="N1956" i="1" s="1"/>
  <c r="L1956" i="1" a="1"/>
  <c r="L1956" i="1" s="1"/>
  <c r="K1956" i="1" a="1"/>
  <c r="K1956" i="1"/>
  <c r="Q1956" i="1" a="1"/>
  <c r="Q1956" i="1"/>
  <c r="M1956" i="1" a="1"/>
  <c r="M1956" i="1" s="1"/>
  <c r="P1956" i="1" a="1"/>
  <c r="P1956" i="1"/>
  <c r="O1956" i="1" a="1"/>
  <c r="O1956" i="1" s="1"/>
  <c r="Q1326" i="1" a="1"/>
  <c r="Q1326" i="1" s="1"/>
  <c r="O1326" i="1" a="1"/>
  <c r="O1326" i="1"/>
  <c r="P1326" i="1" a="1"/>
  <c r="P1326" i="1" s="1"/>
  <c r="N1326" i="1" a="1"/>
  <c r="N1326" i="1"/>
  <c r="M1326" i="1" a="1"/>
  <c r="M1326" i="1" s="1"/>
  <c r="J1326" i="1" a="1"/>
  <c r="J1326" i="1"/>
  <c r="K1326" i="1" a="1"/>
  <c r="K1326" i="1" s="1"/>
  <c r="L1326" i="1" a="1"/>
  <c r="L1326" i="1"/>
  <c r="N1325" i="1" a="1"/>
  <c r="N1325" i="1" s="1"/>
  <c r="J1325" i="1" a="1"/>
  <c r="J1325" i="1"/>
  <c r="I1325" i="1" a="1"/>
  <c r="I1325" i="1"/>
  <c r="O1325" i="1" a="1"/>
  <c r="O1325" i="1" s="1"/>
  <c r="K1325" i="1" a="1"/>
  <c r="K1325" i="1"/>
  <c r="I1326" i="1" a="1"/>
  <c r="I1326" i="1" s="1"/>
  <c r="H1326" i="1" a="1"/>
  <c r="H1326" i="1"/>
  <c r="G1326" i="1" a="1"/>
  <c r="G1326" i="1"/>
  <c r="F1326" i="1" a="1"/>
  <c r="F1326" i="1"/>
  <c r="P1325" i="1" a="1"/>
  <c r="P1325" i="1"/>
  <c r="M1325" i="1" a="1"/>
  <c r="M1325" i="1"/>
  <c r="L1325" i="1" a="1"/>
  <c r="L1325" i="1" s="1"/>
  <c r="H1325" i="1" a="1"/>
  <c r="H1325" i="1"/>
  <c r="Q1325" i="1" a="1"/>
  <c r="Q1325" i="1"/>
  <c r="H1332" i="1" a="1"/>
  <c r="H1332" i="1"/>
  <c r="G1332" i="1" a="1"/>
  <c r="G1332" i="1" s="1"/>
  <c r="F1332" i="1" a="1"/>
  <c r="F1332" i="1"/>
  <c r="O1319" i="1" a="1"/>
  <c r="O1319" i="1" s="1"/>
  <c r="N1319" i="1" a="1"/>
  <c r="N1319" i="1" s="1"/>
  <c r="K1319" i="1" a="1"/>
  <c r="K1319" i="1"/>
  <c r="J1319" i="1" a="1"/>
  <c r="J1319" i="1"/>
  <c r="F1319" i="1" a="1"/>
  <c r="F1319" i="1" s="1"/>
  <c r="P1318" i="1" a="1"/>
  <c r="P1318" i="1" s="1"/>
  <c r="K1318" i="1" a="1"/>
  <c r="K1318" i="1"/>
  <c r="H1319" i="1" a="1"/>
  <c r="H1319" i="1" s="1"/>
  <c r="N1318" i="1" a="1"/>
  <c r="N1318" i="1"/>
  <c r="L1318" i="1" a="1"/>
  <c r="L1318" i="1" s="1"/>
  <c r="M1318" i="1" a="1"/>
  <c r="M1318" i="1"/>
  <c r="M1319" i="1" a="1"/>
  <c r="M1319" i="1"/>
  <c r="I1319" i="1" a="1"/>
  <c r="I1319" i="1" s="1"/>
  <c r="G1319" i="1" a="1"/>
  <c r="G1319" i="1"/>
  <c r="Q1318" i="1" a="1"/>
  <c r="Q1318" i="1" s="1"/>
  <c r="O1318" i="1" a="1"/>
  <c r="O1318" i="1"/>
  <c r="L1319" i="1" a="1"/>
  <c r="L1319" i="1"/>
  <c r="N1317" i="1" a="1"/>
  <c r="N1317" i="1" s="1"/>
  <c r="G1317" i="1" a="1"/>
  <c r="G1317" i="1" s="1"/>
  <c r="O1317" i="1" a="1"/>
  <c r="O1317" i="1"/>
  <c r="H1317" i="1" a="1"/>
  <c r="H1317" i="1"/>
  <c r="Q1317" i="1" a="1"/>
  <c r="Q1317" i="1"/>
  <c r="K1317" i="1" a="1"/>
  <c r="K1317" i="1"/>
  <c r="J1317" i="1" a="1"/>
  <c r="J1317" i="1"/>
  <c r="I1317" i="1" a="1"/>
  <c r="I1317" i="1" s="1"/>
  <c r="F1317" i="1" a="1"/>
  <c r="F1317" i="1"/>
  <c r="P1317" i="1" a="1"/>
  <c r="P1317" i="1"/>
  <c r="M1317" i="1" a="1"/>
  <c r="M1317" i="1" s="1"/>
  <c r="J1318" i="1" a="1"/>
  <c r="J1318" i="1" s="1"/>
  <c r="I1318" i="1" a="1"/>
  <c r="I1318" i="1"/>
  <c r="H1318" i="1" a="1"/>
  <c r="H1318" i="1" s="1"/>
  <c r="G1318" i="1" a="1"/>
  <c r="G1318" i="1"/>
  <c r="F1318" i="1" a="1"/>
  <c r="F1318" i="1"/>
  <c r="L1317" i="1" a="1"/>
  <c r="L1317" i="1"/>
  <c r="P1107" i="1"/>
  <c r="O1107" i="1"/>
  <c r="L1107" i="1"/>
  <c r="K1107" i="1"/>
  <c r="J1107" i="1"/>
  <c r="I1107" i="1"/>
  <c r="H1107" i="1"/>
  <c r="G1107" i="1"/>
  <c r="F1107" i="1"/>
  <c r="N1106" i="1"/>
  <c r="Q1104" i="1"/>
  <c r="P1104" i="1"/>
  <c r="O1104" i="1"/>
  <c r="N1104" i="1"/>
  <c r="M1104" i="1"/>
  <c r="L1104" i="1"/>
  <c r="K1104" i="1"/>
  <c r="J1104" i="1"/>
  <c r="H1104" i="1"/>
  <c r="G1104" i="1"/>
  <c r="F1104" i="1"/>
  <c r="Q1102" i="1"/>
  <c r="P1102" i="1"/>
  <c r="O1102" i="1"/>
  <c r="N1102" i="1"/>
  <c r="L1100" i="1"/>
  <c r="K1100" i="1"/>
  <c r="J1100" i="1"/>
  <c r="H1100" i="1"/>
  <c r="G1100" i="1"/>
  <c r="F1100" i="1"/>
  <c r="O1094" i="1"/>
  <c r="K1094" i="1"/>
  <c r="M1090" i="1"/>
  <c r="K1090" i="1"/>
  <c r="J1090" i="1"/>
  <c r="I1090" i="1"/>
  <c r="H1090" i="1"/>
  <c r="G1090" i="1"/>
  <c r="F1090" i="1"/>
  <c r="Q1089" i="1"/>
  <c r="P1089" i="1"/>
  <c r="O1089" i="1"/>
  <c r="N1089" i="1"/>
  <c r="M1089" i="1"/>
  <c r="K1089" i="1"/>
  <c r="J1089" i="1"/>
  <c r="H1089" i="1"/>
  <c r="G1089" i="1"/>
  <c r="F1089" i="1"/>
  <c r="Q1087" i="1"/>
  <c r="O1087" i="1"/>
  <c r="N1087" i="1"/>
  <c r="G1087" i="1"/>
  <c r="F1087" i="1"/>
  <c r="Q1085" i="1"/>
  <c r="P1085" i="1"/>
  <c r="O1085" i="1"/>
  <c r="N1085" i="1"/>
  <c r="M1085" i="1"/>
  <c r="L1085" i="1"/>
  <c r="K1085" i="1"/>
  <c r="J1085" i="1"/>
  <c r="I1085" i="1"/>
  <c r="G1085" i="1"/>
  <c r="F1085" i="1"/>
  <c r="H1084" i="1"/>
  <c r="G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O1081" i="1"/>
  <c r="N1081" i="1"/>
  <c r="N1107" i="1" s="1"/>
  <c r="M1081" i="1"/>
  <c r="M1107" i="1" s="1"/>
  <c r="L1081" i="1"/>
  <c r="K1081" i="1"/>
  <c r="J1081" i="1"/>
  <c r="I1081" i="1"/>
  <c r="H1081" i="1"/>
  <c r="G1081" i="1"/>
  <c r="F1081" i="1"/>
  <c r="Q1080" i="1"/>
  <c r="Q1106" i="1" s="1"/>
  <c r="P1080" i="1"/>
  <c r="P1106" i="1" s="1"/>
  <c r="O1080" i="1"/>
  <c r="O1106" i="1" s="1"/>
  <c r="N1080" i="1"/>
  <c r="M1080" i="1"/>
  <c r="M1106" i="1" s="1"/>
  <c r="L1080" i="1"/>
  <c r="L1106" i="1" s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Q1078" i="1"/>
  <c r="P1078" i="1"/>
  <c r="O1078" i="1"/>
  <c r="N1078" i="1"/>
  <c r="M1078" i="1"/>
  <c r="L1078" i="1"/>
  <c r="K1078" i="1"/>
  <c r="J1078" i="1"/>
  <c r="I1078" i="1"/>
  <c r="I1104" i="1" s="1"/>
  <c r="H1078" i="1"/>
  <c r="G1078" i="1"/>
  <c r="F1078" i="1"/>
  <c r="Q1076" i="1"/>
  <c r="P1076" i="1"/>
  <c r="O1076" i="1"/>
  <c r="N1076" i="1"/>
  <c r="M1076" i="1"/>
  <c r="M1102" i="1" s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Q1074" i="1"/>
  <c r="Q1100" i="1" s="1"/>
  <c r="P1074" i="1"/>
  <c r="P1100" i="1" s="1"/>
  <c r="O1074" i="1"/>
  <c r="O1100" i="1" s="1"/>
  <c r="N1074" i="1"/>
  <c r="N1100" i="1" s="1"/>
  <c r="M1074" i="1"/>
  <c r="M1100" i="1" s="1"/>
  <c r="L1074" i="1"/>
  <c r="K1074" i="1"/>
  <c r="J1074" i="1"/>
  <c r="I1074" i="1"/>
  <c r="I1100" i="1" s="1"/>
  <c r="H1074" i="1"/>
  <c r="G1074" i="1"/>
  <c r="F1074" i="1"/>
  <c r="Q1068" i="1"/>
  <c r="Q1094" i="1" s="1"/>
  <c r="P1068" i="1"/>
  <c r="P1094" i="1" s="1"/>
  <c r="O1068" i="1"/>
  <c r="N1068" i="1"/>
  <c r="N1094" i="1" s="1"/>
  <c r="M1068" i="1"/>
  <c r="M1094" i="1" s="1"/>
  <c r="L1068" i="1"/>
  <c r="L1094" i="1" s="1"/>
  <c r="K1068" i="1"/>
  <c r="J1068" i="1"/>
  <c r="J1094" i="1" s="1"/>
  <c r="I1068" i="1"/>
  <c r="I1094" i="1" s="1"/>
  <c r="H1068" i="1"/>
  <c r="H1094" i="1" s="1"/>
  <c r="G1068" i="1"/>
  <c r="G1094" i="1" s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O1090" i="1" s="1"/>
  <c r="N1064" i="1"/>
  <c r="N1090" i="1" s="1"/>
  <c r="M1064" i="1"/>
  <c r="L1064" i="1"/>
  <c r="L1090" i="1" s="1"/>
  <c r="K1064" i="1"/>
  <c r="J1064" i="1"/>
  <c r="I1064" i="1"/>
  <c r="H1064" i="1"/>
  <c r="G1064" i="1"/>
  <c r="F1064" i="1"/>
  <c r="Q1063" i="1"/>
  <c r="P1063" i="1"/>
  <c r="O1063" i="1"/>
  <c r="N1063" i="1"/>
  <c r="M1063" i="1"/>
  <c r="L1063" i="1"/>
  <c r="L1089" i="1" s="1"/>
  <c r="K1063" i="1"/>
  <c r="J1063" i="1"/>
  <c r="I1063" i="1"/>
  <c r="I1089" i="1" s="1"/>
  <c r="H1063" i="1"/>
  <c r="G1063" i="1"/>
  <c r="F1063" i="1"/>
  <c r="Q1061" i="1"/>
  <c r="P1061" i="1"/>
  <c r="P1087" i="1" s="1"/>
  <c r="O1061" i="1"/>
  <c r="N1061" i="1"/>
  <c r="M1061" i="1"/>
  <c r="M1087" i="1" s="1"/>
  <c r="L1061" i="1"/>
  <c r="L1087" i="1" s="1"/>
  <c r="K1061" i="1"/>
  <c r="K1087" i="1" s="1"/>
  <c r="J1061" i="1"/>
  <c r="J1087" i="1" s="1"/>
  <c r="I1061" i="1"/>
  <c r="I1087" i="1" s="1"/>
  <c r="H1061" i="1"/>
  <c r="H1087" i="1" s="1"/>
  <c r="G1061" i="1"/>
  <c r="F1061" i="1"/>
  <c r="Q1059" i="1"/>
  <c r="P1059" i="1"/>
  <c r="O1059" i="1"/>
  <c r="N1059" i="1"/>
  <c r="M1059" i="1"/>
  <c r="L1059" i="1"/>
  <c r="K1059" i="1"/>
  <c r="J1059" i="1"/>
  <c r="I1059" i="1"/>
  <c r="H1059" i="1"/>
  <c r="H1085" i="1" s="1"/>
  <c r="G1059" i="1"/>
  <c r="F1059" i="1"/>
  <c r="Q1058" i="1"/>
  <c r="Q1084" i="1" s="1"/>
  <c r="P1058" i="1"/>
  <c r="P1084" i="1" s="1"/>
  <c r="O1058" i="1"/>
  <c r="O1084" i="1" s="1"/>
  <c r="N1058" i="1"/>
  <c r="N1084" i="1" s="1"/>
  <c r="M1058" i="1"/>
  <c r="M1084" i="1" s="1"/>
  <c r="L1058" i="1"/>
  <c r="L1084" i="1" s="1"/>
  <c r="K1058" i="1"/>
  <c r="K1084" i="1" s="1"/>
  <c r="J1058" i="1"/>
  <c r="J1084" i="1" s="1"/>
  <c r="I1058" i="1"/>
  <c r="I1084" i="1" s="1"/>
  <c r="H1058" i="1"/>
  <c r="G1058" i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O904" i="1"/>
  <c r="N904" i="1"/>
  <c r="M904" i="1"/>
  <c r="L904" i="1"/>
  <c r="K904" i="1"/>
  <c r="K901" i="1" s="1"/>
  <c r="J904" i="1"/>
  <c r="J901" i="1" s="1"/>
  <c r="I904" i="1"/>
  <c r="I901" i="1" s="1"/>
  <c r="H904" i="1"/>
  <c r="H901" i="1" s="1"/>
  <c r="G904" i="1"/>
  <c r="G901" i="1" s="1"/>
  <c r="F904" i="1"/>
  <c r="F901" i="1" s="1"/>
  <c r="Q901" i="1"/>
  <c r="P901" i="1"/>
  <c r="O901" i="1"/>
  <c r="N901" i="1"/>
  <c r="M901" i="1"/>
  <c r="L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H1898" i="1" a="1"/>
  <c r="H1898" i="1" s="1"/>
  <c r="H1900" i="1" a="1"/>
  <c r="H1900" i="1" s="1"/>
  <c r="M1896" i="1" a="1"/>
  <c r="M1896" i="1"/>
  <c r="N1902" i="1" a="1"/>
  <c r="N1902" i="1" s="1"/>
  <c r="L1902" i="1" a="1"/>
  <c r="L1902" i="1"/>
  <c r="F1902" i="1" a="1"/>
  <c r="F1902" i="1"/>
  <c r="O1898" i="1" a="1"/>
  <c r="O1898" i="1" s="1"/>
  <c r="I1900" i="1" a="1"/>
  <c r="I1900" i="1"/>
  <c r="I1902" i="1" a="1"/>
  <c r="I1902" i="1" s="1"/>
  <c r="F1900" i="1" a="1"/>
  <c r="F1900" i="1" s="1"/>
  <c r="M1898" i="1" a="1"/>
  <c r="M1898" i="1" s="1"/>
  <c r="J1902" i="1" a="1"/>
  <c r="J1902" i="1" s="1"/>
  <c r="F1898" i="1" a="1"/>
  <c r="F1898" i="1"/>
  <c r="G1898" i="1" a="1"/>
  <c r="G1898" i="1"/>
  <c r="O1896" i="1" a="1"/>
  <c r="O1896" i="1" s="1"/>
  <c r="P1902" i="1" a="1"/>
  <c r="P1902" i="1" s="1"/>
  <c r="M1902" i="1" a="1"/>
  <c r="M1902" i="1"/>
  <c r="K1898" i="1" a="1"/>
  <c r="K1898" i="1"/>
  <c r="Q1896" i="1" a="1"/>
  <c r="Q1896" i="1"/>
  <c r="Q1900" i="1" a="1"/>
  <c r="Q1900" i="1"/>
  <c r="P1900" i="1" a="1"/>
  <c r="P1900" i="1" s="1"/>
  <c r="L1900" i="1" a="1"/>
  <c r="L1900" i="1"/>
  <c r="J1900" i="1" a="1"/>
  <c r="J1900" i="1"/>
  <c r="K1900" i="1" a="1"/>
  <c r="K1900" i="1" s="1"/>
  <c r="Q1902" i="1" a="1"/>
  <c r="Q1902" i="1" s="1"/>
  <c r="N1898" i="1" a="1"/>
  <c r="N1898" i="1"/>
  <c r="N1896" i="1" a="1"/>
  <c r="N1896" i="1"/>
  <c r="M1900" i="1" a="1"/>
  <c r="M1900" i="1" s="1"/>
  <c r="K1902" i="1" a="1"/>
  <c r="K1902" i="1"/>
  <c r="P1898" i="1" a="1"/>
  <c r="P1898" i="1" s="1"/>
  <c r="L1898" i="1" a="1"/>
  <c r="L1898" i="1" s="1"/>
  <c r="O1902" i="1" a="1"/>
  <c r="O1902" i="1"/>
  <c r="O1900" i="1" a="1"/>
  <c r="O1900" i="1"/>
  <c r="N1900" i="1" a="1"/>
  <c r="N1900" i="1"/>
  <c r="Q1898" i="1" a="1"/>
  <c r="Q1898" i="1" s="1"/>
  <c r="G1902" i="1" a="1"/>
  <c r="G1902" i="1"/>
  <c r="J1898" i="1" a="1"/>
  <c r="J1898" i="1"/>
  <c r="I1898" i="1" a="1"/>
  <c r="I1898" i="1"/>
  <c r="P1896" i="1" a="1"/>
  <c r="P1896" i="1" s="1"/>
  <c r="G1900" i="1" a="1"/>
  <c r="G1900" i="1" s="1"/>
  <c r="H1902" i="1" a="1"/>
  <c r="H1902" i="1" s="1"/>
  <c r="O1893" i="1" a="1"/>
  <c r="O1893" i="1"/>
  <c r="O1892" i="1" a="1"/>
  <c r="O1892" i="1"/>
  <c r="P1893" i="1" a="1"/>
  <c r="P1893" i="1"/>
  <c r="I1893" i="1" a="1"/>
  <c r="I1893" i="1"/>
  <c r="Q1890" i="1" a="1"/>
  <c r="Q1890" i="1"/>
  <c r="I1890" i="1" a="1"/>
  <c r="I1890" i="1" s="1"/>
  <c r="F1890" i="1" a="1"/>
  <c r="F1890" i="1" s="1"/>
  <c r="L1892" i="1" a="1"/>
  <c r="L1892" i="1" s="1"/>
  <c r="G1892" i="1" a="1"/>
  <c r="G1892" i="1"/>
  <c r="N1890" i="1" a="1"/>
  <c r="N1890" i="1" s="1"/>
  <c r="K1892" i="1" a="1"/>
  <c r="K1892" i="1"/>
  <c r="L1890" i="1" a="1"/>
  <c r="L1890" i="1" s="1"/>
  <c r="H1890" i="1" a="1"/>
  <c r="H1890" i="1" s="1"/>
  <c r="L1896" i="1" a="1"/>
  <c r="L1896" i="1"/>
  <c r="O1894" i="1" a="1"/>
  <c r="O1894" i="1"/>
  <c r="F1892" i="1" a="1"/>
  <c r="F1892" i="1" s="1"/>
  <c r="K1894" i="1" a="1"/>
  <c r="K1894" i="1"/>
  <c r="I1892" i="1" a="1"/>
  <c r="I1892" i="1"/>
  <c r="P1892" i="1" a="1"/>
  <c r="P1892" i="1" s="1"/>
  <c r="J1892" i="1" a="1"/>
  <c r="J1892" i="1"/>
  <c r="F1894" i="1" a="1"/>
  <c r="F1894" i="1" s="1"/>
  <c r="K1893" i="1" a="1"/>
  <c r="K1893" i="1" s="1"/>
  <c r="K1896" i="1" a="1"/>
  <c r="K1896" i="1"/>
  <c r="Q1894" i="1" a="1"/>
  <c r="Q1894" i="1"/>
  <c r="H1892" i="1" a="1"/>
  <c r="H1892" i="1" s="1"/>
  <c r="J1896" i="1" a="1"/>
  <c r="J1896" i="1"/>
  <c r="I1896" i="1" a="1"/>
  <c r="I1896" i="1" s="1"/>
  <c r="H1896" i="1" a="1"/>
  <c r="H1896" i="1" s="1"/>
  <c r="G1896" i="1" a="1"/>
  <c r="G1896" i="1" s="1"/>
  <c r="M1890" i="1" a="1"/>
  <c r="M1890" i="1"/>
  <c r="J1893" i="1" a="1"/>
  <c r="J1893" i="1"/>
  <c r="F1896" i="1" a="1"/>
  <c r="F1896" i="1"/>
  <c r="P1894" i="1" a="1"/>
  <c r="P1894" i="1" s="1"/>
  <c r="M1894" i="1" a="1"/>
  <c r="M1894" i="1" s="1"/>
  <c r="L1893" i="1" a="1"/>
  <c r="L1893" i="1" s="1"/>
  <c r="N1892" i="1" a="1"/>
  <c r="N1892" i="1" s="1"/>
  <c r="J1890" i="1" a="1"/>
  <c r="J1890" i="1" s="1"/>
  <c r="N1893" i="1" a="1"/>
  <c r="N1893" i="1" s="1"/>
  <c r="P1890" i="1" a="1"/>
  <c r="P1890" i="1"/>
  <c r="F1893" i="1" a="1"/>
  <c r="F1893" i="1" s="1"/>
  <c r="N1894" i="1" a="1"/>
  <c r="N1894" i="1"/>
  <c r="K1890" i="1" a="1"/>
  <c r="K1890" i="1" s="1"/>
  <c r="G1893" i="1" a="1"/>
  <c r="G1893" i="1"/>
  <c r="L1894" i="1" a="1"/>
  <c r="L1894" i="1"/>
  <c r="M1893" i="1" a="1"/>
  <c r="M1893" i="1" s="1"/>
  <c r="J1894" i="1" a="1"/>
  <c r="J1894" i="1"/>
  <c r="O1890" i="1" a="1"/>
  <c r="O1890" i="1"/>
  <c r="H1893" i="1" a="1"/>
  <c r="H1893" i="1" s="1"/>
  <c r="I1894" i="1" a="1"/>
  <c r="I1894" i="1"/>
  <c r="Q1892" i="1" a="1"/>
  <c r="Q1892" i="1" s="1"/>
  <c r="M1892" i="1" a="1"/>
  <c r="M1892" i="1"/>
  <c r="H1894" i="1" a="1"/>
  <c r="H1894" i="1" s="1"/>
  <c r="Q1893" i="1" a="1"/>
  <c r="Q1893" i="1" s="1"/>
  <c r="G1894" i="1" a="1"/>
  <c r="G1894" i="1"/>
  <c r="G1890" i="1" a="1"/>
  <c r="G1890" i="1" s="1"/>
  <c r="N1882" i="1" a="1"/>
  <c r="N1882" i="1"/>
  <c r="F1882" i="1" a="1"/>
  <c r="F1882" i="1" s="1"/>
  <c r="K1887" i="1" a="1"/>
  <c r="K1887" i="1" s="1"/>
  <c r="H1887" i="1" a="1"/>
  <c r="H1887" i="1"/>
  <c r="Q1884" i="1" a="1"/>
  <c r="Q1884" i="1"/>
  <c r="F1884" i="1" a="1"/>
  <c r="F1884" i="1" s="1"/>
  <c r="G1882" i="1" a="1"/>
  <c r="G1882" i="1"/>
  <c r="M1888" i="1" a="1"/>
  <c r="M1888" i="1" s="1"/>
  <c r="F1888" i="1" a="1"/>
  <c r="F1888" i="1" s="1"/>
  <c r="N1887" i="1" a="1"/>
  <c r="N1887" i="1" s="1"/>
  <c r="H1884" i="1" a="1"/>
  <c r="H1884" i="1" s="1"/>
  <c r="K1888" i="1" a="1"/>
  <c r="K1888" i="1"/>
  <c r="Q1887" i="1" a="1"/>
  <c r="Q1887" i="1"/>
  <c r="K1884" i="1" a="1"/>
  <c r="K1884" i="1"/>
  <c r="G1884" i="1" a="1"/>
  <c r="G1884" i="1"/>
  <c r="L1884" i="1" a="1"/>
  <c r="L1884" i="1" s="1"/>
  <c r="I1884" i="1" a="1"/>
  <c r="I1884" i="1"/>
  <c r="J1882" i="1" a="1"/>
  <c r="J1882" i="1"/>
  <c r="H1888" i="1" a="1"/>
  <c r="H1888" i="1" s="1"/>
  <c r="M1887" i="1" a="1"/>
  <c r="M1887" i="1" s="1"/>
  <c r="J1887" i="1" a="1"/>
  <c r="J1887" i="1"/>
  <c r="M1882" i="1" a="1"/>
  <c r="M1882" i="1" s="1"/>
  <c r="I1882" i="1" a="1"/>
  <c r="I1882" i="1" s="1"/>
  <c r="H1882" i="1" a="1"/>
  <c r="H1882" i="1" s="1"/>
  <c r="K1882" i="1" a="1"/>
  <c r="K1882" i="1"/>
  <c r="Q1882" i="1" a="1"/>
  <c r="Q1882" i="1" s="1"/>
  <c r="G1887" i="1" a="1"/>
  <c r="G1887" i="1" s="1"/>
  <c r="P1884" i="1" a="1"/>
  <c r="P1884" i="1"/>
  <c r="M1884" i="1" a="1"/>
  <c r="M1884" i="1"/>
  <c r="J1884" i="1" a="1"/>
  <c r="J1884" i="1"/>
  <c r="P1887" i="1" a="1"/>
  <c r="P1887" i="1" s="1"/>
  <c r="Q1888" i="1" a="1"/>
  <c r="Q1888" i="1" s="1"/>
  <c r="L1888" i="1" a="1"/>
  <c r="L1888" i="1"/>
  <c r="O1887" i="1" a="1"/>
  <c r="O1887" i="1"/>
  <c r="F1887" i="1" a="1"/>
  <c r="F1887" i="1"/>
  <c r="P1888" i="1" a="1"/>
  <c r="P1888" i="1" s="1"/>
  <c r="O1884" i="1" a="1"/>
  <c r="O1884" i="1" s="1"/>
  <c r="O1882" i="1" a="1"/>
  <c r="O1882" i="1" s="1"/>
  <c r="O1888" i="1" a="1"/>
  <c r="O1888" i="1"/>
  <c r="N1888" i="1" a="1"/>
  <c r="N1888" i="1" s="1"/>
  <c r="G1888" i="1" a="1"/>
  <c r="G1888" i="1"/>
  <c r="L1882" i="1" a="1"/>
  <c r="L1882" i="1"/>
  <c r="L1887" i="1" a="1"/>
  <c r="L1887" i="1" s="1"/>
  <c r="I1887" i="1" a="1"/>
  <c r="I1887" i="1" s="1"/>
  <c r="N1884" i="1" a="1"/>
  <c r="N1884" i="1"/>
  <c r="P1882" i="1" a="1"/>
  <c r="P1882" i="1"/>
  <c r="J1888" i="1" a="1"/>
  <c r="J1888" i="1"/>
  <c r="I1888" i="1" a="1"/>
  <c r="I1888" i="1" s="1"/>
  <c r="L1872" i="1" a="1"/>
  <c r="L1872" i="1" s="1"/>
  <c r="P1878" i="1" a="1"/>
  <c r="P1878" i="1" s="1"/>
  <c r="J1878" i="1" a="1"/>
  <c r="J1878" i="1" s="1"/>
  <c r="H1878" i="1" a="1"/>
  <c r="H1878" i="1"/>
  <c r="M1876" i="1" a="1"/>
  <c r="M1876" i="1" s="1"/>
  <c r="G1872" i="1" a="1"/>
  <c r="G1872" i="1"/>
  <c r="F1876" i="1" a="1"/>
  <c r="F1876" i="1" s="1"/>
  <c r="F1874" i="1" a="1"/>
  <c r="F1874" i="1"/>
  <c r="F1878" i="1" a="1"/>
  <c r="F1878" i="1"/>
  <c r="N1874" i="1" a="1"/>
  <c r="N1874" i="1" s="1"/>
  <c r="O1874" i="1" a="1"/>
  <c r="O1874" i="1" s="1"/>
  <c r="J1874" i="1" a="1"/>
  <c r="J1874" i="1" s="1"/>
  <c r="H1874" i="1" a="1"/>
  <c r="H1874" i="1" s="1"/>
  <c r="P1876" i="1" a="1"/>
  <c r="P1876" i="1" s="1"/>
  <c r="O1880" i="1" a="1"/>
  <c r="O1880" i="1"/>
  <c r="N1880" i="1" a="1"/>
  <c r="N1880" i="1" s="1"/>
  <c r="Q1874" i="1" a="1"/>
  <c r="Q1874" i="1" s="1"/>
  <c r="M1874" i="1" a="1"/>
  <c r="M1874" i="1" s="1"/>
  <c r="K1872" i="1" a="1"/>
  <c r="K1872" i="1"/>
  <c r="O1872" i="1" a="1"/>
  <c r="O1872" i="1" s="1"/>
  <c r="K1876" i="1" a="1"/>
  <c r="K1876" i="1"/>
  <c r="K1880" i="1" a="1"/>
  <c r="K1880" i="1" s="1"/>
  <c r="J1872" i="1" a="1"/>
  <c r="J1872" i="1" s="1"/>
  <c r="I1880" i="1" a="1"/>
  <c r="I1880" i="1" s="1"/>
  <c r="I1876" i="1" a="1"/>
  <c r="I1876" i="1"/>
  <c r="J1880" i="1" a="1"/>
  <c r="J1880" i="1"/>
  <c r="M1878" i="1" a="1"/>
  <c r="M1878" i="1"/>
  <c r="K1878" i="1" a="1"/>
  <c r="K1878" i="1"/>
  <c r="I1878" i="1" a="1"/>
  <c r="I1878" i="1" s="1"/>
  <c r="P1872" i="1" a="1"/>
  <c r="P1872" i="1"/>
  <c r="O1878" i="1" a="1"/>
  <c r="O1878" i="1" s="1"/>
  <c r="P1874" i="1" a="1"/>
  <c r="P1874" i="1" s="1"/>
  <c r="H1876" i="1" a="1"/>
  <c r="H1876" i="1" s="1"/>
  <c r="G1876" i="1" a="1"/>
  <c r="G1876" i="1" s="1"/>
  <c r="G1878" i="1" a="1"/>
  <c r="G1878" i="1"/>
  <c r="N1876" i="1" a="1"/>
  <c r="N1876" i="1"/>
  <c r="Q1880" i="1" a="1"/>
  <c r="Q1880" i="1" s="1"/>
  <c r="P1880" i="1" a="1"/>
  <c r="P1880" i="1" s="1"/>
  <c r="M1880" i="1" a="1"/>
  <c r="M1880" i="1"/>
  <c r="N1878" i="1" a="1"/>
  <c r="N1878" i="1"/>
  <c r="I1872" i="1" a="1"/>
  <c r="I1872" i="1" s="1"/>
  <c r="N1872" i="1" a="1"/>
  <c r="N1872" i="1" s="1"/>
  <c r="G1874" i="1" a="1"/>
  <c r="G1874" i="1"/>
  <c r="L1880" i="1" a="1"/>
  <c r="L1880" i="1"/>
  <c r="L1878" i="1" a="1"/>
  <c r="L1878" i="1" s="1"/>
  <c r="L1876" i="1" a="1"/>
  <c r="L1876" i="1"/>
  <c r="H1880" i="1" a="1"/>
  <c r="H1880" i="1" s="1"/>
  <c r="Q1878" i="1" a="1"/>
  <c r="Q1878" i="1"/>
  <c r="I1874" i="1" a="1"/>
  <c r="I1874" i="1" s="1"/>
  <c r="G1880" i="1" a="1"/>
  <c r="G1880" i="1"/>
  <c r="F1880" i="1" a="1"/>
  <c r="F1880" i="1" s="1"/>
  <c r="Q1876" i="1" a="1"/>
  <c r="Q1876" i="1"/>
  <c r="L1874" i="1" a="1"/>
  <c r="L1874" i="1"/>
  <c r="J1876" i="1" a="1"/>
  <c r="J1876" i="1" s="1"/>
  <c r="K1874" i="1" a="1"/>
  <c r="K1874" i="1" s="1"/>
  <c r="O1876" i="1" a="1"/>
  <c r="O1876" i="1"/>
  <c r="H1872" i="1" a="1"/>
  <c r="H1872" i="1"/>
  <c r="Q1872" i="1" a="1"/>
  <c r="Q1872" i="1" s="1"/>
  <c r="F1872" i="1" a="1"/>
  <c r="F1872" i="1" s="1"/>
  <c r="M1872" i="1" a="1"/>
  <c r="M1872" i="1" s="1"/>
  <c r="M1868" i="1" a="1"/>
  <c r="M1868" i="1" s="1"/>
  <c r="L1868" i="1" a="1"/>
  <c r="L1868" i="1" s="1"/>
  <c r="Q1867" i="1" a="1"/>
  <c r="Q1867" i="1" s="1"/>
  <c r="K1865" i="1" a="1"/>
  <c r="K1865" i="1" s="1"/>
  <c r="J1867" i="1" a="1"/>
  <c r="J1867" i="1" s="1"/>
  <c r="H1865" i="1" a="1"/>
  <c r="H1865" i="1"/>
  <c r="H1868" i="1" a="1"/>
  <c r="H1868" i="1" s="1"/>
  <c r="H1870" i="1" a="1"/>
  <c r="H1870" i="1" s="1"/>
  <c r="Q1871" i="1" a="1"/>
  <c r="Q1871" i="1" s="1"/>
  <c r="P1871" i="1" a="1"/>
  <c r="P1871" i="1" s="1"/>
  <c r="O1871" i="1" a="1"/>
  <c r="O1871" i="1"/>
  <c r="N1871" i="1" a="1"/>
  <c r="N1871" i="1" s="1"/>
  <c r="M1871" i="1" a="1"/>
  <c r="M1871" i="1" s="1"/>
  <c r="K1871" i="1" a="1"/>
  <c r="K1871" i="1"/>
  <c r="F1871" i="1" a="1"/>
  <c r="F1871" i="1" s="1"/>
  <c r="G1871" i="1" a="1"/>
  <c r="G1871" i="1"/>
  <c r="O1865" i="1" a="1"/>
  <c r="O1865" i="1" s="1"/>
  <c r="O1870" i="1" a="1"/>
  <c r="O1870" i="1" s="1"/>
  <c r="L1871" i="1" a="1"/>
  <c r="L1871" i="1"/>
  <c r="J1871" i="1" a="1"/>
  <c r="J1871" i="1" s="1"/>
  <c r="I1867" i="1" a="1"/>
  <c r="I1867" i="1" s="1"/>
  <c r="I1871" i="1" a="1"/>
  <c r="I1871" i="1" s="1"/>
  <c r="H1871" i="1" a="1"/>
  <c r="H1871" i="1" s="1"/>
  <c r="Q1870" i="1" a="1"/>
  <c r="Q1870" i="1" s="1"/>
  <c r="P1870" i="1" a="1"/>
  <c r="P1870" i="1"/>
  <c r="N1870" i="1" a="1"/>
  <c r="N1870" i="1" s="1"/>
  <c r="K1870" i="1" a="1"/>
  <c r="K1870" i="1" s="1"/>
  <c r="G1868" i="1" a="1"/>
  <c r="G1868" i="1"/>
  <c r="L1870" i="1" a="1"/>
  <c r="L1870" i="1" s="1"/>
  <c r="J1870" i="1" a="1"/>
  <c r="J1870" i="1"/>
  <c r="L1867" i="1" a="1"/>
  <c r="L1867" i="1" s="1"/>
  <c r="F1870" i="1" a="1"/>
  <c r="F1870" i="1"/>
  <c r="I1868" i="1" a="1"/>
  <c r="I1868" i="1" s="1"/>
  <c r="M1870" i="1" a="1"/>
  <c r="M1870" i="1" s="1"/>
  <c r="I1870" i="1" a="1"/>
  <c r="I1870" i="1"/>
  <c r="K1867" i="1" a="1"/>
  <c r="K1867" i="1"/>
  <c r="P1865" i="1" a="1"/>
  <c r="P1865" i="1"/>
  <c r="J1868" i="1" a="1"/>
  <c r="J1868" i="1" s="1"/>
  <c r="P1867" i="1" a="1"/>
  <c r="P1867" i="1" s="1"/>
  <c r="H1867" i="1" a="1"/>
  <c r="H1867" i="1" s="1"/>
  <c r="L1865" i="1" a="1"/>
  <c r="L1865" i="1" s="1"/>
  <c r="M1867" i="1" a="1"/>
  <c r="M1867" i="1" s="1"/>
  <c r="F1868" i="1" a="1"/>
  <c r="F1868" i="1" s="1"/>
  <c r="G1867" i="1" a="1"/>
  <c r="G1867" i="1" s="1"/>
  <c r="J1865" i="1" a="1"/>
  <c r="J1865" i="1"/>
  <c r="I1865" i="1" a="1"/>
  <c r="I1865" i="1" s="1"/>
  <c r="F1867" i="1" a="1"/>
  <c r="F1867" i="1"/>
  <c r="P1868" i="1" a="1"/>
  <c r="P1868" i="1" s="1"/>
  <c r="Q1868" i="1" a="1"/>
  <c r="Q1868" i="1"/>
  <c r="O1867" i="1" a="1"/>
  <c r="O1867" i="1"/>
  <c r="G1870" i="1" a="1"/>
  <c r="G1870" i="1" s="1"/>
  <c r="O1868" i="1" a="1"/>
  <c r="O1868" i="1" s="1"/>
  <c r="N1868" i="1" a="1"/>
  <c r="N1868" i="1" s="1"/>
  <c r="M1865" i="1" a="1"/>
  <c r="M1865" i="1"/>
  <c r="N1865" i="1" a="1"/>
  <c r="N1865" i="1" s="1"/>
  <c r="K1868" i="1" a="1"/>
  <c r="K1868" i="1" s="1"/>
  <c r="N1867" i="1" a="1"/>
  <c r="N1867" i="1" s="1"/>
  <c r="Q1865" i="1" a="1"/>
  <c r="Q1865" i="1"/>
  <c r="Q1859" i="1" a="1"/>
  <c r="Q1859" i="1" s="1"/>
  <c r="H1859" i="1" a="1"/>
  <c r="H1859" i="1" s="1"/>
  <c r="L1857" i="1" a="1"/>
  <c r="L1857" i="1" s="1"/>
  <c r="J1859" i="1" a="1"/>
  <c r="J1859" i="1" s="1"/>
  <c r="Q1857" i="1" a="1"/>
  <c r="Q1857" i="1" s="1"/>
  <c r="G1861" i="1" a="1"/>
  <c r="G1861" i="1" s="1"/>
  <c r="F1859" i="1" a="1"/>
  <c r="F1859" i="1" s="1"/>
  <c r="O1861" i="1" a="1"/>
  <c r="O1861" i="1"/>
  <c r="K1859" i="1" a="1"/>
  <c r="K1859" i="1"/>
  <c r="N1857" i="1" a="1"/>
  <c r="N1857" i="1" s="1"/>
  <c r="M1864" i="1" a="1"/>
  <c r="M1864" i="1" s="1"/>
  <c r="J1861" i="1" a="1"/>
  <c r="J1861" i="1"/>
  <c r="F1865" i="1" a="1"/>
  <c r="F1865" i="1" s="1"/>
  <c r="G1865" i="1" a="1"/>
  <c r="G1865" i="1" s="1"/>
  <c r="J1864" i="1" a="1"/>
  <c r="J1864" i="1"/>
  <c r="L1859" i="1" a="1"/>
  <c r="L1859" i="1" s="1"/>
  <c r="P1859" i="1" a="1"/>
  <c r="P1859" i="1"/>
  <c r="O1859" i="1" a="1"/>
  <c r="O1859" i="1" s="1"/>
  <c r="N1859" i="1" a="1"/>
  <c r="N1859" i="1" s="1"/>
  <c r="Q1864" i="1" a="1"/>
  <c r="Q1864" i="1" s="1"/>
  <c r="P1864" i="1" a="1"/>
  <c r="P1864" i="1"/>
  <c r="P1861" i="1" a="1"/>
  <c r="P1861" i="1"/>
  <c r="F1861" i="1" a="1"/>
  <c r="F1861" i="1"/>
  <c r="M1857" i="1" a="1"/>
  <c r="M1857" i="1" s="1"/>
  <c r="G1859" i="1" a="1"/>
  <c r="G1859" i="1" s="1"/>
  <c r="M1861" i="1" a="1"/>
  <c r="M1861" i="1"/>
  <c r="M1859" i="1" a="1"/>
  <c r="M1859" i="1" s="1"/>
  <c r="O1864" i="1" a="1"/>
  <c r="O1864" i="1"/>
  <c r="N1864" i="1" a="1"/>
  <c r="N1864" i="1" s="1"/>
  <c r="F1864" i="1" a="1"/>
  <c r="F1864" i="1" s="1"/>
  <c r="L1861" i="1" a="1"/>
  <c r="L1861" i="1"/>
  <c r="P1857" i="1" a="1"/>
  <c r="P1857" i="1" s="1"/>
  <c r="L1864" i="1" a="1"/>
  <c r="L1864" i="1"/>
  <c r="K1864" i="1" a="1"/>
  <c r="K1864" i="1" s="1"/>
  <c r="H1864" i="1" a="1"/>
  <c r="H1864" i="1"/>
  <c r="I1861" i="1" a="1"/>
  <c r="I1861" i="1" s="1"/>
  <c r="I1864" i="1" a="1"/>
  <c r="I1864" i="1" s="1"/>
  <c r="I1859" i="1" a="1"/>
  <c r="I1859" i="1" s="1"/>
  <c r="O1857" i="1" a="1"/>
  <c r="O1857" i="1" s="1"/>
  <c r="G1864" i="1" a="1"/>
  <c r="G1864" i="1" s="1"/>
  <c r="K1861" i="1" a="1"/>
  <c r="K1861" i="1" s="1"/>
  <c r="H1861" i="1" a="1"/>
  <c r="H1861" i="1" s="1"/>
  <c r="K1857" i="1" a="1"/>
  <c r="K1857" i="1" s="1"/>
  <c r="N1861" i="1" a="1"/>
  <c r="N1861" i="1"/>
  <c r="Q1861" i="1" a="1"/>
  <c r="Q1861" i="1" s="1"/>
  <c r="K1851" i="1" a="1"/>
  <c r="K1851" i="1" s="1"/>
  <c r="I1851" i="1" a="1"/>
  <c r="I1851" i="1" s="1"/>
  <c r="F1851" i="1" a="1"/>
  <c r="F1851" i="1"/>
  <c r="N1855" i="1" a="1"/>
  <c r="N1855" i="1" s="1"/>
  <c r="L1853" i="1" a="1"/>
  <c r="L1853" i="1" s="1"/>
  <c r="H1851" i="1" a="1"/>
  <c r="H1851" i="1"/>
  <c r="O1853" i="1" a="1"/>
  <c r="O1853" i="1" s="1"/>
  <c r="L1851" i="1" a="1"/>
  <c r="L1851" i="1" s="1"/>
  <c r="L1855" i="1" a="1"/>
  <c r="L1855" i="1"/>
  <c r="N1851" i="1" a="1"/>
  <c r="N1851" i="1"/>
  <c r="M1855" i="1" a="1"/>
  <c r="M1855" i="1" s="1"/>
  <c r="H1855" i="1" a="1"/>
  <c r="H1855" i="1"/>
  <c r="O1851" i="1" a="1"/>
  <c r="O1851" i="1" s="1"/>
  <c r="I1855" i="1" a="1"/>
  <c r="I1855" i="1" s="1"/>
  <c r="F1853" i="1" a="1"/>
  <c r="F1853" i="1"/>
  <c r="Q1850" i="1" a="1"/>
  <c r="Q1850" i="1"/>
  <c r="G1851" i="1" a="1"/>
  <c r="G1851" i="1"/>
  <c r="P1855" i="1" a="1"/>
  <c r="P1855" i="1"/>
  <c r="O1855" i="1" a="1"/>
  <c r="O1855" i="1"/>
  <c r="H1853" i="1" a="1"/>
  <c r="H1853" i="1" s="1"/>
  <c r="K1855" i="1" a="1"/>
  <c r="K1855" i="1" s="1"/>
  <c r="J1853" i="1" a="1"/>
  <c r="J1853" i="1" s="1"/>
  <c r="I1853" i="1" a="1"/>
  <c r="I1853" i="1" s="1"/>
  <c r="J1855" i="1" a="1"/>
  <c r="J1855" i="1" s="1"/>
  <c r="P1851" i="1" a="1"/>
  <c r="P1851" i="1" s="1"/>
  <c r="N1853" i="1" a="1"/>
  <c r="N1853" i="1"/>
  <c r="J1851" i="1" a="1"/>
  <c r="J1851" i="1" s="1"/>
  <c r="G1853" i="1" a="1"/>
  <c r="G1853" i="1"/>
  <c r="G1855" i="1" a="1"/>
  <c r="G1855" i="1" s="1"/>
  <c r="F1855" i="1" a="1"/>
  <c r="F1855" i="1" s="1"/>
  <c r="P1853" i="1" a="1"/>
  <c r="P1853" i="1" s="1"/>
  <c r="K1853" i="1" a="1"/>
  <c r="K1853" i="1"/>
  <c r="Q1851" i="1" a="1"/>
  <c r="Q1851" i="1"/>
  <c r="M1851" i="1" a="1"/>
  <c r="M1851" i="1"/>
  <c r="Q1853" i="1" a="1"/>
  <c r="Q1853" i="1" s="1"/>
  <c r="J1857" i="1" a="1"/>
  <c r="J1857" i="1" s="1"/>
  <c r="I1857" i="1" a="1"/>
  <c r="I1857" i="1" s="1"/>
  <c r="H1857" i="1" a="1"/>
  <c r="H1857" i="1" s="1"/>
  <c r="G1857" i="1" a="1"/>
  <c r="G1857" i="1"/>
  <c r="F1857" i="1" a="1"/>
  <c r="F1857" i="1"/>
  <c r="Q1855" i="1" a="1"/>
  <c r="Q1855" i="1"/>
  <c r="M1853" i="1" a="1"/>
  <c r="M1853" i="1" s="1"/>
  <c r="F1848" i="1" a="1"/>
  <c r="F1848" i="1" s="1"/>
  <c r="G1848" i="1" a="1"/>
  <c r="G1848" i="1"/>
  <c r="J1846" i="1" a="1"/>
  <c r="J1846" i="1" s="1"/>
  <c r="F1845" i="1" a="1"/>
  <c r="F1845" i="1" s="1"/>
  <c r="K1848" i="1" a="1"/>
  <c r="K1848" i="1" s="1"/>
  <c r="I1848" i="1" a="1"/>
  <c r="I1848" i="1" s="1"/>
  <c r="J1850" i="1" a="1"/>
  <c r="J1850" i="1" s="1"/>
  <c r="P1846" i="1" a="1"/>
  <c r="P1846" i="1" s="1"/>
  <c r="M1850" i="1" a="1"/>
  <c r="M1850" i="1" s="1"/>
  <c r="P1850" i="1" a="1"/>
  <c r="P1850" i="1" s="1"/>
  <c r="G1850" i="1" a="1"/>
  <c r="G1850" i="1" s="1"/>
  <c r="J1848" i="1" a="1"/>
  <c r="J1848" i="1"/>
  <c r="O1845" i="1" a="1"/>
  <c r="O1845" i="1" s="1"/>
  <c r="M1846" i="1" a="1"/>
  <c r="M1846" i="1" s="1"/>
  <c r="I1846" i="1" a="1"/>
  <c r="I1846" i="1" s="1"/>
  <c r="N1845" i="1" a="1"/>
  <c r="N1845" i="1"/>
  <c r="G1845" i="1" a="1"/>
  <c r="G1845" i="1" s="1"/>
  <c r="N1848" i="1" a="1"/>
  <c r="N1848" i="1" s="1"/>
  <c r="N1850" i="1" a="1"/>
  <c r="N1850" i="1" s="1"/>
  <c r="L1848" i="1" a="1"/>
  <c r="L1848" i="1" s="1"/>
  <c r="M1845" i="1" a="1"/>
  <c r="M1845" i="1" s="1"/>
  <c r="L1850" i="1" a="1"/>
  <c r="L1850" i="1" s="1"/>
  <c r="H1850" i="1" a="1"/>
  <c r="H1850" i="1" s="1"/>
  <c r="F1850" i="1" a="1"/>
  <c r="F1850" i="1" s="1"/>
  <c r="G1846" i="1" a="1"/>
  <c r="G1846" i="1" s="1"/>
  <c r="N1846" i="1" a="1"/>
  <c r="N1846" i="1" s="1"/>
  <c r="L1845" i="1" a="1"/>
  <c r="L1845" i="1"/>
  <c r="Q1845" i="1" a="1"/>
  <c r="Q1845" i="1" s="1"/>
  <c r="O1850" i="1" a="1"/>
  <c r="O1850" i="1" s="1"/>
  <c r="K1850" i="1" a="1"/>
  <c r="K1850" i="1"/>
  <c r="F1846" i="1" a="1"/>
  <c r="F1846" i="1" s="1"/>
  <c r="H1845" i="1" a="1"/>
  <c r="H1845" i="1"/>
  <c r="P1845" i="1" a="1"/>
  <c r="P1845" i="1"/>
  <c r="J1845" i="1" a="1"/>
  <c r="J1845" i="1" s="1"/>
  <c r="H1848" i="1" a="1"/>
  <c r="H1848" i="1" s="1"/>
  <c r="K1845" i="1" a="1"/>
  <c r="K1845" i="1" s="1"/>
  <c r="O1848" i="1" a="1"/>
  <c r="O1848" i="1" s="1"/>
  <c r="M1848" i="1" a="1"/>
  <c r="M1848" i="1" s="1"/>
  <c r="Q1846" i="1" a="1"/>
  <c r="Q1846" i="1" s="1"/>
  <c r="H1846" i="1" a="1"/>
  <c r="H1846" i="1" s="1"/>
  <c r="O1846" i="1" a="1"/>
  <c r="O1846" i="1" s="1"/>
  <c r="L1846" i="1" a="1"/>
  <c r="L1846" i="1" s="1"/>
  <c r="I1850" i="1" a="1"/>
  <c r="I1850" i="1" s="1"/>
  <c r="I1845" i="1" a="1"/>
  <c r="I1845" i="1" s="1"/>
  <c r="K1846" i="1" a="1"/>
  <c r="K1846" i="1"/>
  <c r="P1848" i="1" a="1"/>
  <c r="P1848" i="1" s="1"/>
  <c r="Q1848" i="1" a="1"/>
  <c r="Q1848" i="1" s="1"/>
  <c r="L1840" i="1" a="1"/>
  <c r="L1840" i="1"/>
  <c r="H1838" i="1" a="1"/>
  <c r="H1838" i="1"/>
  <c r="F1840" i="1" a="1"/>
  <c r="F1840" i="1"/>
  <c r="N1836" i="1" a="1"/>
  <c r="N1836" i="1" s="1"/>
  <c r="Q1836" i="1" a="1"/>
  <c r="Q1836" i="1"/>
  <c r="I1842" i="1" a="1"/>
  <c r="I1842" i="1"/>
  <c r="J1840" i="1" a="1"/>
  <c r="J1840" i="1" s="1"/>
  <c r="M1836" i="1" a="1"/>
  <c r="M1836" i="1" s="1"/>
  <c r="P1838" i="1" a="1"/>
  <c r="P1838" i="1" s="1"/>
  <c r="F1842" i="1" a="1"/>
  <c r="F1842" i="1" s="1"/>
  <c r="G1838" i="1" a="1"/>
  <c r="G1838" i="1"/>
  <c r="H1840" i="1" a="1"/>
  <c r="H1840" i="1" s="1"/>
  <c r="P1842" i="1" a="1"/>
  <c r="P1842" i="1"/>
  <c r="N1842" i="1" a="1"/>
  <c r="N1842" i="1" s="1"/>
  <c r="L1838" i="1" a="1"/>
  <c r="L1838" i="1"/>
  <c r="M1842" i="1" a="1"/>
  <c r="M1842" i="1"/>
  <c r="I1838" i="1" a="1"/>
  <c r="I1838" i="1" s="1"/>
  <c r="M1838" i="1" a="1"/>
  <c r="M1838" i="1"/>
  <c r="Q1842" i="1" a="1"/>
  <c r="Q1842" i="1" s="1"/>
  <c r="O1842" i="1" a="1"/>
  <c r="O1842" i="1"/>
  <c r="Q1838" i="1" a="1"/>
  <c r="Q1838" i="1" s="1"/>
  <c r="J1838" i="1" a="1"/>
  <c r="J1838" i="1" s="1"/>
  <c r="M1840" i="1" a="1"/>
  <c r="M1840" i="1" s="1"/>
  <c r="P1836" i="1" a="1"/>
  <c r="P1836" i="1" s="1"/>
  <c r="L1842" i="1" a="1"/>
  <c r="L1842" i="1" s="1"/>
  <c r="K1842" i="1" a="1"/>
  <c r="K1842" i="1"/>
  <c r="J1842" i="1" a="1"/>
  <c r="J1842" i="1" s="1"/>
  <c r="H1842" i="1" a="1"/>
  <c r="H1842" i="1"/>
  <c r="G1842" i="1" a="1"/>
  <c r="G1842" i="1" s="1"/>
  <c r="K1838" i="1" a="1"/>
  <c r="K1838" i="1"/>
  <c r="N1840" i="1" a="1"/>
  <c r="N1840" i="1"/>
  <c r="O1838" i="1" a="1"/>
  <c r="O1838" i="1"/>
  <c r="F1838" i="1" a="1"/>
  <c r="F1838" i="1"/>
  <c r="O1840" i="1" a="1"/>
  <c r="O1840" i="1" s="1"/>
  <c r="O1836" i="1" a="1"/>
  <c r="O1836" i="1"/>
  <c r="Q1840" i="1" a="1"/>
  <c r="Q1840" i="1" s="1"/>
  <c r="K1840" i="1" a="1"/>
  <c r="K1840" i="1" s="1"/>
  <c r="G1840" i="1" a="1"/>
  <c r="G1840" i="1" s="1"/>
  <c r="N1838" i="1" a="1"/>
  <c r="N1838" i="1" s="1"/>
  <c r="I1840" i="1" a="1"/>
  <c r="I1840" i="1" s="1"/>
  <c r="P1840" i="1" a="1"/>
  <c r="P1840" i="1"/>
  <c r="G1829" i="1" a="1"/>
  <c r="G1829" i="1" s="1"/>
  <c r="M1834" i="1" a="1"/>
  <c r="M1834" i="1"/>
  <c r="P1832" i="1" a="1"/>
  <c r="P1832" i="1" s="1"/>
  <c r="O1832" i="1" a="1"/>
  <c r="O1832" i="1"/>
  <c r="N1832" i="1" a="1"/>
  <c r="N1832" i="1" s="1"/>
  <c r="K1831" i="1" a="1"/>
  <c r="K1831" i="1" s="1"/>
  <c r="K1832" i="1" a="1"/>
  <c r="K1832" i="1"/>
  <c r="L1829" i="1" a="1"/>
  <c r="L1829" i="1"/>
  <c r="H1831" i="1" a="1"/>
  <c r="H1831" i="1" s="1"/>
  <c r="H1829" i="1" a="1"/>
  <c r="H1829" i="1" s="1"/>
  <c r="G1831" i="1" a="1"/>
  <c r="G1831" i="1" s="1"/>
  <c r="P1831" i="1" a="1"/>
  <c r="P1831" i="1" s="1"/>
  <c r="J1832" i="1" a="1"/>
  <c r="J1832" i="1" s="1"/>
  <c r="P1829" i="1" a="1"/>
  <c r="P1829" i="1" s="1"/>
  <c r="L1836" i="1" a="1"/>
  <c r="L1836" i="1"/>
  <c r="M1829" i="1" a="1"/>
  <c r="M1829" i="1" s="1"/>
  <c r="H1836" i="1" a="1"/>
  <c r="H1836" i="1"/>
  <c r="K1836" i="1" a="1"/>
  <c r="K1836" i="1" s="1"/>
  <c r="J1836" i="1" a="1"/>
  <c r="J1836" i="1" s="1"/>
  <c r="I1836" i="1" a="1"/>
  <c r="I1836" i="1" s="1"/>
  <c r="G1836" i="1" a="1"/>
  <c r="G1836" i="1" s="1"/>
  <c r="N1829" i="1" a="1"/>
  <c r="N1829" i="1" s="1"/>
  <c r="I1831" i="1" a="1"/>
  <c r="I1831" i="1" s="1"/>
  <c r="Q1829" i="1" a="1"/>
  <c r="Q1829" i="1" s="1"/>
  <c r="G1832" i="1" a="1"/>
  <c r="G1832" i="1" s="1"/>
  <c r="Q1832" i="1" a="1"/>
  <c r="Q1832" i="1" s="1"/>
  <c r="J1829" i="1" a="1"/>
  <c r="J1829" i="1" s="1"/>
  <c r="H1832" i="1" a="1"/>
  <c r="H1832" i="1" s="1"/>
  <c r="K1834" i="1" a="1"/>
  <c r="K1834" i="1" s="1"/>
  <c r="F1832" i="1" a="1"/>
  <c r="F1832" i="1"/>
  <c r="F1836" i="1" a="1"/>
  <c r="F1836" i="1" s="1"/>
  <c r="F1831" i="1" a="1"/>
  <c r="F1831" i="1" s="1"/>
  <c r="M1832" i="1" a="1"/>
  <c r="M1832" i="1" s="1"/>
  <c r="Q1834" i="1" a="1"/>
  <c r="Q1834" i="1"/>
  <c r="P1834" i="1" a="1"/>
  <c r="P1834" i="1"/>
  <c r="Q1831" i="1" a="1"/>
  <c r="Q1831" i="1" s="1"/>
  <c r="I1832" i="1" a="1"/>
  <c r="I1832" i="1" s="1"/>
  <c r="O1834" i="1" a="1"/>
  <c r="O1834" i="1" s="1"/>
  <c r="N1834" i="1" a="1"/>
  <c r="N1834" i="1" s="1"/>
  <c r="I1834" i="1" a="1"/>
  <c r="I1834" i="1" s="1"/>
  <c r="L1834" i="1" a="1"/>
  <c r="L1834" i="1" s="1"/>
  <c r="J1834" i="1" a="1"/>
  <c r="J1834" i="1" s="1"/>
  <c r="H1834" i="1" a="1"/>
  <c r="H1834" i="1" s="1"/>
  <c r="I1829" i="1" a="1"/>
  <c r="I1829" i="1" s="1"/>
  <c r="O1829" i="1" a="1"/>
  <c r="O1829" i="1" s="1"/>
  <c r="G1834" i="1" a="1"/>
  <c r="G1834" i="1" s="1"/>
  <c r="N1831" i="1" a="1"/>
  <c r="N1831" i="1" s="1"/>
  <c r="O1831" i="1" a="1"/>
  <c r="O1831" i="1" s="1"/>
  <c r="M1831" i="1" a="1"/>
  <c r="M1831" i="1" s="1"/>
  <c r="F1834" i="1" a="1"/>
  <c r="F1834" i="1" s="1"/>
  <c r="L1831" i="1" a="1"/>
  <c r="L1831" i="1"/>
  <c r="L1832" i="1" a="1"/>
  <c r="L1832" i="1" s="1"/>
  <c r="J1831" i="1" a="1"/>
  <c r="J1831" i="1" s="1"/>
  <c r="K1829" i="1" a="1"/>
  <c r="K1829" i="1"/>
  <c r="O1826" i="1" a="1"/>
  <c r="O1826" i="1" s="1"/>
  <c r="J1827" i="1" a="1"/>
  <c r="J1827" i="1"/>
  <c r="H1827" i="1" a="1"/>
  <c r="H1827" i="1" s="1"/>
  <c r="G1827" i="1" a="1"/>
  <c r="G1827" i="1" s="1"/>
  <c r="F1827" i="1" a="1"/>
  <c r="F1827" i="1" s="1"/>
  <c r="I1826" i="1" a="1"/>
  <c r="I1826" i="1" s="1"/>
  <c r="I1827" i="1" a="1"/>
  <c r="I1827" i="1" s="1"/>
  <c r="G1826" i="1" a="1"/>
  <c r="G1826" i="1" s="1"/>
  <c r="K1826" i="1" a="1"/>
  <c r="K1826" i="1" s="1"/>
  <c r="P1827" i="1" a="1"/>
  <c r="P1827" i="1" s="1"/>
  <c r="Q1827" i="1" a="1"/>
  <c r="Q1827" i="1" s="1"/>
  <c r="K1827" i="1" a="1"/>
  <c r="K1827" i="1" s="1"/>
  <c r="N1826" i="1" a="1"/>
  <c r="N1826" i="1" s="1"/>
  <c r="M1826" i="1" a="1"/>
  <c r="M1826" i="1" s="1"/>
  <c r="F1829" i="1" a="1"/>
  <c r="F1829" i="1"/>
  <c r="P1826" i="1" a="1"/>
  <c r="P1826" i="1"/>
  <c r="O1827" i="1" a="1"/>
  <c r="O1827" i="1"/>
  <c r="N1827" i="1" a="1"/>
  <c r="N1827" i="1" s="1"/>
  <c r="M1827" i="1" a="1"/>
  <c r="M1827" i="1" s="1"/>
  <c r="L1827" i="1" a="1"/>
  <c r="L1827" i="1" s="1"/>
  <c r="L1826" i="1" a="1"/>
  <c r="L1826" i="1" s="1"/>
  <c r="Q1826" i="1" a="1"/>
  <c r="Q1826" i="1" s="1"/>
  <c r="J1826" i="1" a="1"/>
  <c r="J1826" i="1" s="1"/>
  <c r="H1826" i="1" a="1"/>
  <c r="H1826" i="1" s="1"/>
  <c r="F1826" i="1" a="1"/>
  <c r="F1826" i="1"/>
  <c r="J802" i="1" a="1"/>
  <c r="J802" i="1" s="1"/>
  <c r="I802" i="1" a="1"/>
  <c r="I802" i="1" s="1"/>
  <c r="L802" i="1" a="1"/>
  <c r="L802" i="1"/>
  <c r="Q802" i="1" a="1"/>
  <c r="Q802" i="1"/>
  <c r="K802" i="1" a="1"/>
  <c r="K802" i="1" s="1"/>
  <c r="H802" i="1" a="1"/>
  <c r="H802" i="1"/>
  <c r="N802" i="1" a="1"/>
  <c r="N802" i="1"/>
  <c r="G802" i="1" a="1"/>
  <c r="G802" i="1" s="1"/>
  <c r="K804" i="1" a="1"/>
  <c r="K804" i="1" s="1"/>
  <c r="J804" i="1" a="1"/>
  <c r="J804" i="1" s="1"/>
  <c r="I804" i="1" a="1"/>
  <c r="I804" i="1" s="1"/>
  <c r="G804" i="1" a="1"/>
  <c r="G804" i="1" s="1"/>
  <c r="O802" i="1" a="1"/>
  <c r="O802" i="1" s="1"/>
  <c r="M802" i="1" a="1"/>
  <c r="M802" i="1" s="1"/>
  <c r="F802" i="1" a="1"/>
  <c r="F802" i="1" s="1"/>
  <c r="H804" i="1" a="1"/>
  <c r="H804" i="1" s="1"/>
  <c r="F804" i="1" a="1"/>
  <c r="F804" i="1"/>
  <c r="P802" i="1" a="1"/>
  <c r="P802" i="1" s="1"/>
  <c r="J780" i="1" a="1"/>
  <c r="J780" i="1" s="1"/>
  <c r="H780" i="1" a="1"/>
  <c r="H780" i="1" s="1"/>
  <c r="O780" i="1" a="1"/>
  <c r="O780" i="1" s="1"/>
  <c r="O779" i="1" s="1"/>
  <c r="O786" i="1" s="1"/>
  <c r="N780" i="1" a="1"/>
  <c r="N780" i="1" s="1"/>
  <c r="N779" i="1" s="1"/>
  <c r="N786" i="1" s="1"/>
  <c r="L780" i="1" a="1"/>
  <c r="L780" i="1" s="1"/>
  <c r="K780" i="1" a="1"/>
  <c r="K780" i="1" s="1"/>
  <c r="F780" i="1" a="1"/>
  <c r="F780" i="1" s="1"/>
  <c r="P780" i="1" a="1"/>
  <c r="P780" i="1" s="1"/>
  <c r="Q780" i="1" a="1"/>
  <c r="Q780" i="1" s="1"/>
  <c r="I780" i="1" a="1"/>
  <c r="I780" i="1" s="1"/>
  <c r="G780" i="1" a="1"/>
  <c r="G780" i="1" s="1"/>
  <c r="M780" i="1" a="1"/>
  <c r="M780" i="1" s="1"/>
  <c r="F766" i="1" a="1"/>
  <c r="F766" i="1" s="1"/>
  <c r="M766" i="1" a="1"/>
  <c r="M766" i="1"/>
  <c r="J766" i="1" a="1"/>
  <c r="J766" i="1"/>
  <c r="G766" i="1" a="1"/>
  <c r="G766" i="1" s="1"/>
  <c r="G816" i="1" s="1" a="1"/>
  <c r="G816" i="1" s="1"/>
  <c r="L766" i="1" a="1"/>
  <c r="L766" i="1" s="1"/>
  <c r="L816" i="1" s="1" a="1"/>
  <c r="L816" i="1" s="1"/>
  <c r="O766" i="1" a="1"/>
  <c r="O766" i="1" s="1"/>
  <c r="K766" i="1" a="1"/>
  <c r="K766" i="1" s="1"/>
  <c r="K816" i="1" s="1" a="1"/>
  <c r="K816" i="1" s="1"/>
  <c r="Q766" i="1" a="1"/>
  <c r="Q766" i="1" s="1"/>
  <c r="P766" i="1" a="1"/>
  <c r="P766" i="1" s="1"/>
  <c r="I766" i="1" a="1"/>
  <c r="I766" i="1" s="1"/>
  <c r="I816" i="1" s="1" a="1"/>
  <c r="I816" i="1" s="1"/>
  <c r="H766" i="1" a="1"/>
  <c r="H766" i="1" s="1"/>
  <c r="N766" i="1" a="1"/>
  <c r="N766" i="1" s="1"/>
  <c r="I2312" i="1" a="1"/>
  <c r="I2312" i="1" s="1"/>
  <c r="H2312" i="1" a="1"/>
  <c r="H2312" i="1" s="1"/>
  <c r="K2312" i="1" a="1"/>
  <c r="K2312" i="1"/>
  <c r="J2312" i="1" a="1"/>
  <c r="J2312" i="1"/>
  <c r="F2312" i="1" a="1"/>
  <c r="F2312" i="1"/>
  <c r="Q2312" i="1" a="1"/>
  <c r="Q2312" i="1"/>
  <c r="Q2310" i="1" a="1"/>
  <c r="Q2310" i="1" s="1"/>
  <c r="P2312" i="1" a="1"/>
  <c r="P2312" i="1"/>
  <c r="M2312" i="1" a="1"/>
  <c r="M2312" i="1"/>
  <c r="G2312" i="1" a="1"/>
  <c r="G2312" i="1"/>
  <c r="O2312" i="1" a="1"/>
  <c r="O2312" i="1" s="1"/>
  <c r="O2310" i="1" a="1"/>
  <c r="O2310" i="1" s="1"/>
  <c r="P2310" i="1" a="1"/>
  <c r="P2310" i="1" s="1"/>
  <c r="N2310" i="1" a="1"/>
  <c r="N2310" i="1" s="1"/>
  <c r="N2312" i="1" a="1"/>
  <c r="N2312" i="1" s="1"/>
  <c r="L2312" i="1" a="1"/>
  <c r="L2312" i="1" s="1"/>
  <c r="M2310" i="1" a="1"/>
  <c r="M2310" i="1" s="1"/>
  <c r="H2310" i="1" a="1"/>
  <c r="H2310" i="1" s="1"/>
  <c r="O2304" i="1" a="1"/>
  <c r="O2304" i="1" s="1"/>
  <c r="Q2302" i="1" a="1"/>
  <c r="Q2302" i="1" s="1"/>
  <c r="H2304" i="1" a="1"/>
  <c r="H2304" i="1" s="1"/>
  <c r="O2303" i="1" a="1"/>
  <c r="O2303" i="1" s="1"/>
  <c r="K2310" i="1" a="1"/>
  <c r="K2310" i="1" s="1"/>
  <c r="J2310" i="1" a="1"/>
  <c r="J2310" i="1" s="1"/>
  <c r="G2308" i="1" a="1"/>
  <c r="G2308" i="1"/>
  <c r="Q2306" i="1" a="1"/>
  <c r="Q2306" i="1" s="1"/>
  <c r="M2306" i="1" a="1"/>
  <c r="M2306" i="1" s="1"/>
  <c r="H2306" i="1" a="1"/>
  <c r="H2306" i="1" s="1"/>
  <c r="I2304" i="1" a="1"/>
  <c r="I2304" i="1" s="1"/>
  <c r="J2303" i="1" a="1"/>
  <c r="J2303" i="1" s="1"/>
  <c r="M2302" i="1" a="1"/>
  <c r="M2302" i="1" s="1"/>
  <c r="I2310" i="1" a="1"/>
  <c r="I2310" i="1" s="1"/>
  <c r="G2310" i="1" a="1"/>
  <c r="G2310" i="1"/>
  <c r="N2308" i="1" a="1"/>
  <c r="N2308" i="1"/>
  <c r="F2310" i="1" a="1"/>
  <c r="F2310" i="1"/>
  <c r="L2308" i="1" a="1"/>
  <c r="L2308" i="1"/>
  <c r="N2303" i="1" a="1"/>
  <c r="N2303" i="1"/>
  <c r="K2304" i="1" a="1"/>
  <c r="K2304" i="1"/>
  <c r="O2308" i="1" a="1"/>
  <c r="O2308" i="1"/>
  <c r="F2304" i="1" a="1"/>
  <c r="F2304" i="1"/>
  <c r="K2308" i="1" a="1"/>
  <c r="K2308" i="1" s="1"/>
  <c r="O2306" i="1" a="1"/>
  <c r="O2306" i="1" s="1"/>
  <c r="J2306" i="1" a="1"/>
  <c r="J2306" i="1" s="1"/>
  <c r="H2303" i="1" a="1"/>
  <c r="H2303" i="1" s="1"/>
  <c r="F2308" i="1" a="1"/>
  <c r="F2308" i="1" s="1"/>
  <c r="L2303" i="1" a="1"/>
  <c r="L2303" i="1" s="1"/>
  <c r="P2302" i="1" a="1"/>
  <c r="P2302" i="1" s="1"/>
  <c r="F2303" i="1" a="1"/>
  <c r="F2303" i="1"/>
  <c r="O2302" i="1" a="1"/>
  <c r="O2302" i="1" s="1"/>
  <c r="J2308" i="1" a="1"/>
  <c r="J2308" i="1" s="1"/>
  <c r="L2306" i="1" a="1"/>
  <c r="L2306" i="1" s="1"/>
  <c r="P2306" i="1" a="1"/>
  <c r="P2306" i="1" s="1"/>
  <c r="G2306" i="1" a="1"/>
  <c r="G2306" i="1" s="1"/>
  <c r="F2306" i="1" a="1"/>
  <c r="F2306" i="1" s="1"/>
  <c r="G2304" i="1" a="1"/>
  <c r="G2304" i="1" s="1"/>
  <c r="M2303" i="1" a="1"/>
  <c r="M2303" i="1" s="1"/>
  <c r="K2303" i="1" a="1"/>
  <c r="K2303" i="1" s="1"/>
  <c r="N2302" i="1" a="1"/>
  <c r="N2302" i="1" s="1"/>
  <c r="H2308" i="1" a="1"/>
  <c r="H2308" i="1" s="1"/>
  <c r="N2304" i="1" a="1"/>
  <c r="N2304" i="1" s="1"/>
  <c r="P2308" i="1" a="1"/>
  <c r="P2308" i="1" s="1"/>
  <c r="I2308" i="1" a="1"/>
  <c r="I2308" i="1" s="1"/>
  <c r="M2304" i="1" a="1"/>
  <c r="M2304" i="1" s="1"/>
  <c r="M2308" i="1" a="1"/>
  <c r="M2308" i="1"/>
  <c r="N2306" i="1" a="1"/>
  <c r="N2306" i="1"/>
  <c r="K2306" i="1" a="1"/>
  <c r="K2306" i="1" s="1"/>
  <c r="J2304" i="1" a="1"/>
  <c r="J2304" i="1"/>
  <c r="G2303" i="1" a="1"/>
  <c r="G2303" i="1"/>
  <c r="I2306" i="1" a="1"/>
  <c r="I2306" i="1"/>
  <c r="Q2304" i="1" a="1"/>
  <c r="Q2304" i="1"/>
  <c r="P2304" i="1" a="1"/>
  <c r="P2304" i="1" s="1"/>
  <c r="I2303" i="1" a="1"/>
  <c r="I2303" i="1" s="1"/>
  <c r="L2302" i="1" a="1"/>
  <c r="L2302" i="1"/>
  <c r="L2310" i="1" a="1"/>
  <c r="L2310" i="1" s="1"/>
  <c r="Q2308" i="1" a="1"/>
  <c r="Q2308" i="1" s="1"/>
  <c r="L2304" i="1" a="1"/>
  <c r="L2304" i="1" s="1"/>
  <c r="P2303" i="1" a="1"/>
  <c r="P2303" i="1" s="1"/>
  <c r="Q2303" i="1" a="1"/>
  <c r="Q2303" i="1"/>
  <c r="K2294" i="1" a="1"/>
  <c r="K2294" i="1"/>
  <c r="O2297" i="1" a="1"/>
  <c r="O2297" i="1" s="1"/>
  <c r="K2297" i="1" a="1"/>
  <c r="K2297" i="1"/>
  <c r="J2294" i="1" a="1"/>
  <c r="J2294" i="1"/>
  <c r="P2300" i="1" a="1"/>
  <c r="P2300" i="1" s="1"/>
  <c r="M2300" i="1" a="1"/>
  <c r="M2300" i="1"/>
  <c r="L2294" i="1" a="1"/>
  <c r="L2294" i="1" s="1"/>
  <c r="H2300" i="1" a="1"/>
  <c r="H2300" i="1" s="1"/>
  <c r="P2298" i="1" a="1"/>
  <c r="P2298" i="1"/>
  <c r="P2297" i="1" a="1"/>
  <c r="P2297" i="1"/>
  <c r="L2297" i="1" a="1"/>
  <c r="L2297" i="1" s="1"/>
  <c r="G2298" i="1" a="1"/>
  <c r="G2298" i="1" s="1"/>
  <c r="K2302" i="1" a="1"/>
  <c r="K2302" i="1" s="1"/>
  <c r="I2302" i="1" a="1"/>
  <c r="I2302" i="1" s="1"/>
  <c r="P2294" i="1" a="1"/>
  <c r="P2294" i="1"/>
  <c r="L2298" i="1" a="1"/>
  <c r="L2298" i="1"/>
  <c r="Q2294" i="1" a="1"/>
  <c r="Q2294" i="1"/>
  <c r="F2300" i="1" a="1"/>
  <c r="F2300" i="1"/>
  <c r="N2300" i="1" a="1"/>
  <c r="N2300" i="1" s="1"/>
  <c r="Q2298" i="1" a="1"/>
  <c r="Q2298" i="1"/>
  <c r="Q2297" i="1" a="1"/>
  <c r="Q2297" i="1" s="1"/>
  <c r="O2300" i="1" a="1"/>
  <c r="O2300" i="1" s="1"/>
  <c r="N2294" i="1" a="1"/>
  <c r="N2294" i="1"/>
  <c r="J2302" i="1" a="1"/>
  <c r="J2302" i="1" s="1"/>
  <c r="H2302" i="1" a="1"/>
  <c r="H2302" i="1"/>
  <c r="G2302" i="1" a="1"/>
  <c r="G2302" i="1" s="1"/>
  <c r="F2302" i="1" a="1"/>
  <c r="F2302" i="1" s="1"/>
  <c r="F2297" i="1" a="1"/>
  <c r="F2297" i="1" s="1"/>
  <c r="K2300" i="1" a="1"/>
  <c r="K2300" i="1" s="1"/>
  <c r="O2294" i="1" a="1"/>
  <c r="O2294" i="1"/>
  <c r="M2297" i="1" a="1"/>
  <c r="M2297" i="1"/>
  <c r="N2297" i="1" a="1"/>
  <c r="N2297" i="1"/>
  <c r="J2298" i="1" a="1"/>
  <c r="J2298" i="1" s="1"/>
  <c r="M2294" i="1" a="1"/>
  <c r="M2294" i="1"/>
  <c r="Q2300" i="1" a="1"/>
  <c r="Q2300" i="1" s="1"/>
  <c r="G2300" i="1" a="1"/>
  <c r="G2300" i="1" s="1"/>
  <c r="H2297" i="1" a="1"/>
  <c r="H2297" i="1" s="1"/>
  <c r="L2300" i="1" a="1"/>
  <c r="L2300" i="1"/>
  <c r="J2300" i="1" a="1"/>
  <c r="J2300" i="1"/>
  <c r="I2300" i="1" a="1"/>
  <c r="I2300" i="1" s="1"/>
  <c r="I2298" i="1" a="1"/>
  <c r="I2298" i="1" s="1"/>
  <c r="I2297" i="1" a="1"/>
  <c r="I2297" i="1" s="1"/>
  <c r="O2298" i="1" a="1"/>
  <c r="O2298" i="1" s="1"/>
  <c r="N2298" i="1" a="1"/>
  <c r="N2298" i="1" s="1"/>
  <c r="M2298" i="1" a="1"/>
  <c r="M2298" i="1"/>
  <c r="K2298" i="1" a="1"/>
  <c r="K2298" i="1"/>
  <c r="J2297" i="1" a="1"/>
  <c r="J2297" i="1" s="1"/>
  <c r="H2298" i="1" a="1"/>
  <c r="H2298" i="1"/>
  <c r="G2297" i="1" a="1"/>
  <c r="G2297" i="1" s="1"/>
  <c r="F2298" i="1" a="1"/>
  <c r="F2298" i="1" s="1"/>
  <c r="Q2290" i="1" a="1"/>
  <c r="Q2290" i="1" s="1"/>
  <c r="Q2292" i="1" a="1"/>
  <c r="Q2292" i="1"/>
  <c r="N2288" i="1" a="1"/>
  <c r="N2288" i="1" s="1"/>
  <c r="H2286" i="1" a="1"/>
  <c r="H2286" i="1" s="1"/>
  <c r="I2292" i="1" a="1"/>
  <c r="I2292" i="1"/>
  <c r="P2292" i="1" a="1"/>
  <c r="P2292" i="1" s="1"/>
  <c r="M2290" i="1" a="1"/>
  <c r="M2290" i="1" s="1"/>
  <c r="H2288" i="1" a="1"/>
  <c r="H2288" i="1" s="1"/>
  <c r="O2286" i="1" a="1"/>
  <c r="O2286" i="1" s="1"/>
  <c r="P2290" i="1" a="1"/>
  <c r="P2290" i="1"/>
  <c r="Q2288" i="1" a="1"/>
  <c r="Q2288" i="1"/>
  <c r="F2286" i="1" a="1"/>
  <c r="F2286" i="1"/>
  <c r="P2288" i="1" a="1"/>
  <c r="P2288" i="1" s="1"/>
  <c r="O2288" i="1" a="1"/>
  <c r="O2288" i="1" s="1"/>
  <c r="J2286" i="1" a="1"/>
  <c r="J2286" i="1" s="1"/>
  <c r="N2284" i="1" a="1"/>
  <c r="N2284" i="1"/>
  <c r="K2284" i="1" a="1"/>
  <c r="K2284" i="1"/>
  <c r="J2288" i="1" a="1"/>
  <c r="J2288" i="1" s="1"/>
  <c r="Q2286" i="1" a="1"/>
  <c r="Q2286" i="1"/>
  <c r="L2286" i="1" a="1"/>
  <c r="L2286" i="1" s="1"/>
  <c r="G2286" i="1" a="1"/>
  <c r="G2286" i="1" s="1"/>
  <c r="I2286" i="1" a="1"/>
  <c r="I2286" i="1" s="1"/>
  <c r="P2284" i="1" a="1"/>
  <c r="P2284" i="1" s="1"/>
  <c r="M2284" i="1" a="1"/>
  <c r="M2284" i="1" s="1"/>
  <c r="L2284" i="1" a="1"/>
  <c r="L2284" i="1"/>
  <c r="G2290" i="1" a="1"/>
  <c r="G2290" i="1"/>
  <c r="N2292" i="1" a="1"/>
  <c r="N2292" i="1" s="1"/>
  <c r="M2292" i="1" a="1"/>
  <c r="M2292" i="1" s="1"/>
  <c r="H2290" i="1" a="1"/>
  <c r="H2290" i="1"/>
  <c r="O2292" i="1" a="1"/>
  <c r="O2292" i="1"/>
  <c r="I2290" i="1" a="1"/>
  <c r="I2290" i="1" s="1"/>
  <c r="K2288" i="1" a="1"/>
  <c r="K2288" i="1" s="1"/>
  <c r="O2284" i="1" a="1"/>
  <c r="O2284" i="1"/>
  <c r="K2292" i="1" a="1"/>
  <c r="K2292" i="1"/>
  <c r="J2292" i="1" a="1"/>
  <c r="J2292" i="1" s="1"/>
  <c r="G2292" i="1" a="1"/>
  <c r="G2292" i="1" s="1"/>
  <c r="F2292" i="1" a="1"/>
  <c r="F2292" i="1" s="1"/>
  <c r="Q2284" i="1" a="1"/>
  <c r="Q2284" i="1" s="1"/>
  <c r="N2290" i="1" a="1"/>
  <c r="N2290" i="1" s="1"/>
  <c r="L2290" i="1" a="1"/>
  <c r="L2290" i="1" s="1"/>
  <c r="F2290" i="1" a="1"/>
  <c r="F2290" i="1" s="1"/>
  <c r="I2294" i="1" a="1"/>
  <c r="I2294" i="1" s="1"/>
  <c r="L2292" i="1" a="1"/>
  <c r="L2292" i="1"/>
  <c r="K2290" i="1" a="1"/>
  <c r="K2290" i="1"/>
  <c r="J2290" i="1" a="1"/>
  <c r="J2290" i="1"/>
  <c r="K2286" i="1" a="1"/>
  <c r="K2286" i="1"/>
  <c r="G2288" i="1" a="1"/>
  <c r="G2288" i="1"/>
  <c r="N2286" i="1" a="1"/>
  <c r="N2286" i="1"/>
  <c r="M2288" i="1" a="1"/>
  <c r="M2288" i="1" s="1"/>
  <c r="P2286" i="1" a="1"/>
  <c r="P2286" i="1"/>
  <c r="M2286" i="1" a="1"/>
  <c r="M2286" i="1" s="1"/>
  <c r="I2288" i="1" a="1"/>
  <c r="I2288" i="1" s="1"/>
  <c r="H2294" i="1" a="1"/>
  <c r="H2294" i="1" s="1"/>
  <c r="G2294" i="1" a="1"/>
  <c r="G2294" i="1" s="1"/>
  <c r="O2290" i="1" a="1"/>
  <c r="O2290" i="1" s="1"/>
  <c r="F2288" i="1" a="1"/>
  <c r="F2288" i="1" s="1"/>
  <c r="F2294" i="1" a="1"/>
  <c r="F2294" i="1" s="1"/>
  <c r="L2288" i="1" a="1"/>
  <c r="L2288" i="1" s="1"/>
  <c r="H2292" i="1" a="1"/>
  <c r="H2292" i="1" s="1"/>
  <c r="M2278" i="1" a="1"/>
  <c r="M2278" i="1"/>
  <c r="N2280" i="1" a="1"/>
  <c r="N2280" i="1" s="1"/>
  <c r="K2280" i="1" a="1"/>
  <c r="K2280" i="1"/>
  <c r="H2280" i="1" a="1"/>
  <c r="H2280" i="1"/>
  <c r="H2284" i="1" a="1"/>
  <c r="H2284" i="1"/>
  <c r="P2282" i="1" a="1"/>
  <c r="P2282" i="1"/>
  <c r="M2277" i="1" a="1"/>
  <c r="M2277" i="1" s="1"/>
  <c r="N2282" i="1" a="1"/>
  <c r="N2282" i="1" s="1"/>
  <c r="P2277" i="1" a="1"/>
  <c r="P2277" i="1" s="1"/>
  <c r="F2281" i="1" a="1"/>
  <c r="F2281" i="1" s="1"/>
  <c r="F2284" i="1" a="1"/>
  <c r="F2284" i="1" s="1"/>
  <c r="N2277" i="1" a="1"/>
  <c r="N2277" i="1" s="1"/>
  <c r="J2277" i="1" a="1"/>
  <c r="J2277" i="1"/>
  <c r="G2282" i="1" a="1"/>
  <c r="G2282" i="1"/>
  <c r="F2282" i="1" a="1"/>
  <c r="F2282" i="1"/>
  <c r="Q2282" i="1" a="1"/>
  <c r="Q2282" i="1"/>
  <c r="F2280" i="1" a="1"/>
  <c r="F2280" i="1" s="1"/>
  <c r="M2282" i="1" a="1"/>
  <c r="M2282" i="1"/>
  <c r="J2282" i="1" a="1"/>
  <c r="J2282" i="1" s="1"/>
  <c r="J2278" i="1" a="1"/>
  <c r="J2278" i="1" s="1"/>
  <c r="Q2281" i="1" a="1"/>
  <c r="Q2281" i="1"/>
  <c r="G2281" i="1" a="1"/>
  <c r="G2281" i="1" s="1"/>
  <c r="F2278" i="1" a="1"/>
  <c r="F2278" i="1" s="1"/>
  <c r="L2280" i="1" a="1"/>
  <c r="L2280" i="1" s="1"/>
  <c r="H2281" i="1" a="1"/>
  <c r="H2281" i="1" s="1"/>
  <c r="Q2278" i="1" a="1"/>
  <c r="Q2278" i="1" s="1"/>
  <c r="I2281" i="1" a="1"/>
  <c r="I2281" i="1"/>
  <c r="O2280" i="1" a="1"/>
  <c r="O2280" i="1"/>
  <c r="I2282" i="1" a="1"/>
  <c r="I2282" i="1" s="1"/>
  <c r="H2282" i="1" a="1"/>
  <c r="H2282" i="1"/>
  <c r="P2281" i="1" a="1"/>
  <c r="P2281" i="1" s="1"/>
  <c r="M2281" i="1" a="1"/>
  <c r="M2281" i="1" s="1"/>
  <c r="K2278" i="1" a="1"/>
  <c r="K2278" i="1"/>
  <c r="P2280" i="1" a="1"/>
  <c r="P2280" i="1"/>
  <c r="O2278" i="1" a="1"/>
  <c r="O2278" i="1" s="1"/>
  <c r="G2278" i="1" a="1"/>
  <c r="G2278" i="1" s="1"/>
  <c r="L2278" i="1" a="1"/>
  <c r="L2278" i="1" s="1"/>
  <c r="I2278" i="1" a="1"/>
  <c r="I2278" i="1" s="1"/>
  <c r="H2278" i="1" a="1"/>
  <c r="H2278" i="1" s="1"/>
  <c r="Q2277" i="1" a="1"/>
  <c r="Q2277" i="1" s="1"/>
  <c r="I2280" i="1" a="1"/>
  <c r="I2280" i="1" s="1"/>
  <c r="L2282" i="1" a="1"/>
  <c r="L2282" i="1"/>
  <c r="Q2280" i="1" a="1"/>
  <c r="Q2280" i="1"/>
  <c r="O2277" i="1" a="1"/>
  <c r="O2277" i="1" s="1"/>
  <c r="O2281" i="1" a="1"/>
  <c r="O2281" i="1"/>
  <c r="J2281" i="1" a="1"/>
  <c r="J2281" i="1"/>
  <c r="P2278" i="1" a="1"/>
  <c r="P2278" i="1"/>
  <c r="N2278" i="1" a="1"/>
  <c r="N2278" i="1"/>
  <c r="L2277" i="1" a="1"/>
  <c r="L2277" i="1"/>
  <c r="G2280" i="1" a="1"/>
  <c r="G2280" i="1" s="1"/>
  <c r="K2282" i="1" a="1"/>
  <c r="K2282" i="1"/>
  <c r="N2281" i="1" a="1"/>
  <c r="N2281" i="1" s="1"/>
  <c r="J2284" i="1" a="1"/>
  <c r="J2284" i="1" s="1"/>
  <c r="M2280" i="1" a="1"/>
  <c r="M2280" i="1" s="1"/>
  <c r="G2284" i="1" a="1"/>
  <c r="G2284" i="1" s="1"/>
  <c r="I2284" i="1" a="1"/>
  <c r="I2284" i="1" s="1"/>
  <c r="O2282" i="1" a="1"/>
  <c r="O2282" i="1"/>
  <c r="K2277" i="1" a="1"/>
  <c r="K2277" i="1"/>
  <c r="L2281" i="1" a="1"/>
  <c r="L2281" i="1" s="1"/>
  <c r="J2280" i="1" a="1"/>
  <c r="J2280" i="1"/>
  <c r="K2281" i="1" a="1"/>
  <c r="K2281" i="1"/>
  <c r="K2271" i="1" a="1"/>
  <c r="K2271" i="1" s="1"/>
  <c r="G2269" i="1" a="1"/>
  <c r="G2269" i="1"/>
  <c r="M2275" i="1" a="1"/>
  <c r="M2275" i="1" s="1"/>
  <c r="J2269" i="1" a="1"/>
  <c r="J2269" i="1" s="1"/>
  <c r="L2275" i="1" a="1"/>
  <c r="L2275" i="1" s="1"/>
  <c r="K2275" i="1" a="1"/>
  <c r="K2275" i="1" s="1"/>
  <c r="Q2271" i="1" a="1"/>
  <c r="Q2271" i="1" s="1"/>
  <c r="O2271" i="1" a="1"/>
  <c r="O2271" i="1" s="1"/>
  <c r="J2271" i="1" a="1"/>
  <c r="J2271" i="1" s="1"/>
  <c r="J2275" i="1" a="1"/>
  <c r="J2275" i="1" s="1"/>
  <c r="N2271" i="1" a="1"/>
  <c r="N2271" i="1" s="1"/>
  <c r="M2274" i="1" a="1"/>
  <c r="M2274" i="1"/>
  <c r="L2274" i="1" a="1"/>
  <c r="L2274" i="1"/>
  <c r="G2274" i="1" a="1"/>
  <c r="G2274" i="1" s="1"/>
  <c r="G2271" i="1" a="1"/>
  <c r="G2271" i="1" s="1"/>
  <c r="I2275" i="1" a="1"/>
  <c r="I2275" i="1"/>
  <c r="Q2269" i="1" a="1"/>
  <c r="Q2269" i="1"/>
  <c r="I2269" i="1" a="1"/>
  <c r="I2269" i="1" s="1"/>
  <c r="H2275" i="1" a="1"/>
  <c r="H2275" i="1" s="1"/>
  <c r="F2275" i="1" a="1"/>
  <c r="F2275" i="1" s="1"/>
  <c r="P2274" i="1" a="1"/>
  <c r="P2274" i="1" s="1"/>
  <c r="P2271" i="1" a="1"/>
  <c r="P2271" i="1" s="1"/>
  <c r="N2274" i="1" a="1"/>
  <c r="N2274" i="1" s="1"/>
  <c r="M2271" i="1" a="1"/>
  <c r="M2271" i="1" s="1"/>
  <c r="L2271" i="1" a="1"/>
  <c r="L2271" i="1" s="1"/>
  <c r="M2269" i="1" a="1"/>
  <c r="M2269" i="1"/>
  <c r="F2269" i="1" a="1"/>
  <c r="F2269" i="1"/>
  <c r="I2271" i="1" a="1"/>
  <c r="I2271" i="1"/>
  <c r="J2274" i="1" a="1"/>
  <c r="J2274" i="1"/>
  <c r="Q2267" i="1" a="1"/>
  <c r="Q2267" i="1"/>
  <c r="F2271" i="1" a="1"/>
  <c r="F2271" i="1" s="1"/>
  <c r="O2269" i="1" a="1"/>
  <c r="O2269" i="1" s="1"/>
  <c r="L2269" i="1" a="1"/>
  <c r="L2269" i="1" s="1"/>
  <c r="F2274" i="1" a="1"/>
  <c r="F2274" i="1" s="1"/>
  <c r="H2269" i="1" a="1"/>
  <c r="H2269" i="1"/>
  <c r="K2274" i="1" a="1"/>
  <c r="K2274" i="1" s="1"/>
  <c r="G2275" i="1" a="1"/>
  <c r="G2275" i="1" s="1"/>
  <c r="I2277" i="1" a="1"/>
  <c r="I2277" i="1" s="1"/>
  <c r="K2269" i="1" a="1"/>
  <c r="K2269" i="1" s="1"/>
  <c r="Q2275" i="1" a="1"/>
  <c r="Q2275" i="1" s="1"/>
  <c r="H2271" i="1" a="1"/>
  <c r="H2271" i="1" s="1"/>
  <c r="Q2274" i="1" a="1"/>
  <c r="Q2274" i="1"/>
  <c r="N2269" i="1" a="1"/>
  <c r="N2269" i="1"/>
  <c r="P2269" i="1" a="1"/>
  <c r="P2269" i="1"/>
  <c r="H2277" i="1" a="1"/>
  <c r="H2277" i="1"/>
  <c r="I2274" i="1" a="1"/>
  <c r="I2274" i="1"/>
  <c r="O2274" i="1" a="1"/>
  <c r="O2274" i="1" s="1"/>
  <c r="G2277" i="1" a="1"/>
  <c r="G2277" i="1" s="1"/>
  <c r="F2277" i="1" a="1"/>
  <c r="F2277" i="1" s="1"/>
  <c r="P2275" i="1" a="1"/>
  <c r="P2275" i="1" s="1"/>
  <c r="O2275" i="1" a="1"/>
  <c r="O2275" i="1"/>
  <c r="N2275" i="1" a="1"/>
  <c r="N2275" i="1" s="1"/>
  <c r="H2274" i="1" a="1"/>
  <c r="H2274" i="1" s="1"/>
  <c r="F2267" i="1" a="1"/>
  <c r="F2267" i="1" s="1"/>
  <c r="G2263" i="1" a="1"/>
  <c r="G2263" i="1" s="1"/>
  <c r="Q2260" i="1" a="1"/>
  <c r="Q2260" i="1" s="1"/>
  <c r="I2265" i="1" a="1"/>
  <c r="I2265" i="1" s="1"/>
  <c r="O2265" i="1" a="1"/>
  <c r="O2265" i="1" s="1"/>
  <c r="L2265" i="1" a="1"/>
  <c r="L2265" i="1"/>
  <c r="H2260" i="1" a="1"/>
  <c r="H2260" i="1"/>
  <c r="O2260" i="1" a="1"/>
  <c r="O2260" i="1" s="1"/>
  <c r="F2260" i="1" a="1"/>
  <c r="F2260" i="1" s="1"/>
  <c r="L2260" i="1" a="1"/>
  <c r="L2260" i="1"/>
  <c r="K2260" i="1" a="1"/>
  <c r="K2260" i="1"/>
  <c r="K2265" i="1" a="1"/>
  <c r="K2265" i="1"/>
  <c r="J2265" i="1" a="1"/>
  <c r="J2265" i="1"/>
  <c r="M2263" i="1" a="1"/>
  <c r="M2263" i="1" s="1"/>
  <c r="M2260" i="1" a="1"/>
  <c r="M2260" i="1" s="1"/>
  <c r="J2263" i="1" a="1"/>
  <c r="J2263" i="1" s="1"/>
  <c r="N2263" i="1" a="1"/>
  <c r="N2263" i="1" s="1"/>
  <c r="Q2263" i="1" a="1"/>
  <c r="Q2263" i="1"/>
  <c r="O2263" i="1" a="1"/>
  <c r="O2263" i="1" s="1"/>
  <c r="N2260" i="1" a="1"/>
  <c r="N2260" i="1" s="1"/>
  <c r="P2263" i="1" a="1"/>
  <c r="P2263" i="1" s="1"/>
  <c r="L2263" i="1" a="1"/>
  <c r="L2263" i="1" s="1"/>
  <c r="L2261" i="1" a="1"/>
  <c r="L2261" i="1" s="1"/>
  <c r="H2263" i="1" a="1"/>
  <c r="H2263" i="1"/>
  <c r="K2263" i="1" a="1"/>
  <c r="K2263" i="1"/>
  <c r="I2263" i="1" a="1"/>
  <c r="I2263" i="1" s="1"/>
  <c r="I2260" i="1" a="1"/>
  <c r="I2260" i="1"/>
  <c r="F2263" i="1" a="1"/>
  <c r="F2263" i="1"/>
  <c r="P2261" i="1" a="1"/>
  <c r="P2261" i="1" s="1"/>
  <c r="P2260" i="1" a="1"/>
  <c r="P2260" i="1" s="1"/>
  <c r="Q2261" i="1" a="1"/>
  <c r="Q2261" i="1" s="1"/>
  <c r="F2261" i="1" a="1"/>
  <c r="F2261" i="1" s="1"/>
  <c r="G2260" i="1" a="1"/>
  <c r="G2260" i="1" s="1"/>
  <c r="O2261" i="1" a="1"/>
  <c r="O2261" i="1"/>
  <c r="H2261" i="1" a="1"/>
  <c r="H2261" i="1" s="1"/>
  <c r="M2261" i="1" a="1"/>
  <c r="M2261" i="1" s="1"/>
  <c r="I2261" i="1" a="1"/>
  <c r="I2261" i="1" s="1"/>
  <c r="L2267" i="1" a="1"/>
  <c r="L2267" i="1" s="1"/>
  <c r="P2267" i="1" a="1"/>
  <c r="P2267" i="1" s="1"/>
  <c r="G2265" i="1" a="1"/>
  <c r="G2265" i="1" s="1"/>
  <c r="N2261" i="1" a="1"/>
  <c r="N2261" i="1"/>
  <c r="G2261" i="1" a="1"/>
  <c r="G2261" i="1" s="1"/>
  <c r="O2267" i="1" a="1"/>
  <c r="O2267" i="1"/>
  <c r="M2265" i="1" a="1"/>
  <c r="M2265" i="1" s="1"/>
  <c r="N2267" i="1" a="1"/>
  <c r="N2267" i="1" s="1"/>
  <c r="J2261" i="1" a="1"/>
  <c r="J2261" i="1" s="1"/>
  <c r="F2265" i="1" a="1"/>
  <c r="F2265" i="1" s="1"/>
  <c r="M2267" i="1" a="1"/>
  <c r="M2267" i="1" s="1"/>
  <c r="K2267" i="1" a="1"/>
  <c r="K2267" i="1"/>
  <c r="H2265" i="1" a="1"/>
  <c r="H2265" i="1" s="1"/>
  <c r="J2267" i="1" a="1"/>
  <c r="J2267" i="1" s="1"/>
  <c r="P2265" i="1" a="1"/>
  <c r="P2265" i="1"/>
  <c r="Q2265" i="1" a="1"/>
  <c r="Q2265" i="1" s="1"/>
  <c r="J2260" i="1" a="1"/>
  <c r="J2260" i="1" s="1"/>
  <c r="I2267" i="1" a="1"/>
  <c r="I2267" i="1" s="1"/>
  <c r="K2261" i="1" a="1"/>
  <c r="K2261" i="1" s="1"/>
  <c r="H2267" i="1" a="1"/>
  <c r="H2267" i="1" s="1"/>
  <c r="N2265" i="1" a="1"/>
  <c r="N2265" i="1"/>
  <c r="G2267" i="1" a="1"/>
  <c r="G2267" i="1" s="1"/>
  <c r="J2250" i="1" a="1"/>
  <c r="J2250" i="1" s="1"/>
  <c r="N2256" i="1" a="1"/>
  <c r="N2256" i="1" s="1"/>
  <c r="N2250" i="1" a="1"/>
  <c r="N2250" i="1" s="1"/>
  <c r="L2256" i="1" a="1"/>
  <c r="L2256" i="1" s="1"/>
  <c r="I2256" i="1" a="1"/>
  <c r="I2256" i="1" s="1"/>
  <c r="K2255" i="1" a="1"/>
  <c r="K2255" i="1" s="1"/>
  <c r="F2255" i="1" a="1"/>
  <c r="F2255" i="1"/>
  <c r="P2252" i="1" a="1"/>
  <c r="P2252" i="1"/>
  <c r="Q2250" i="1" a="1"/>
  <c r="Q2250" i="1" s="1"/>
  <c r="I2250" i="1" a="1"/>
  <c r="I2250" i="1"/>
  <c r="O2258" i="1" a="1"/>
  <c r="O2258" i="1" s="1"/>
  <c r="J2252" i="1" a="1"/>
  <c r="J2252" i="1" s="1"/>
  <c r="I2258" i="1" a="1"/>
  <c r="I2258" i="1" s="1"/>
  <c r="Q2252" i="1" a="1"/>
  <c r="Q2252" i="1" s="1"/>
  <c r="L2252" i="1" a="1"/>
  <c r="L2252" i="1" s="1"/>
  <c r="O2256" i="1" a="1"/>
  <c r="O2256" i="1" s="1"/>
  <c r="N2258" i="1" a="1"/>
  <c r="N2258" i="1" s="1"/>
  <c r="J2258" i="1" a="1"/>
  <c r="J2258" i="1" s="1"/>
  <c r="M2256" i="1" a="1"/>
  <c r="M2256" i="1" s="1"/>
  <c r="M2255" i="1" a="1"/>
  <c r="M2255" i="1" s="1"/>
  <c r="L2255" i="1" a="1"/>
  <c r="L2255" i="1" s="1"/>
  <c r="I2252" i="1" a="1"/>
  <c r="I2252" i="1" s="1"/>
  <c r="K2256" i="1" a="1"/>
  <c r="K2256" i="1" s="1"/>
  <c r="H2256" i="1" a="1"/>
  <c r="H2256" i="1"/>
  <c r="Q2255" i="1" a="1"/>
  <c r="Q2255" i="1" s="1"/>
  <c r="M2258" i="1" a="1"/>
  <c r="M2258" i="1" s="1"/>
  <c r="L2258" i="1" a="1"/>
  <c r="L2258" i="1"/>
  <c r="Q2256" i="1" a="1"/>
  <c r="Q2256" i="1"/>
  <c r="H2258" i="1" a="1"/>
  <c r="H2258" i="1" s="1"/>
  <c r="G2258" i="1" a="1"/>
  <c r="G2258" i="1" s="1"/>
  <c r="F2258" i="1" a="1"/>
  <c r="F2258" i="1" s="1"/>
  <c r="P2256" i="1" a="1"/>
  <c r="P2256" i="1" s="1"/>
  <c r="J2256" i="1" a="1"/>
  <c r="J2256" i="1" s="1"/>
  <c r="H2252" i="1" a="1"/>
  <c r="H2252" i="1" s="1"/>
  <c r="G2256" i="1" a="1"/>
  <c r="G2256" i="1"/>
  <c r="N2252" i="1" a="1"/>
  <c r="N2252" i="1"/>
  <c r="K2252" i="1" a="1"/>
  <c r="K2252" i="1"/>
  <c r="P2255" i="1" a="1"/>
  <c r="P2255" i="1" s="1"/>
  <c r="L2250" i="1" a="1"/>
  <c r="L2250" i="1" s="1"/>
  <c r="O2252" i="1" a="1"/>
  <c r="O2252" i="1"/>
  <c r="G2255" i="1" a="1"/>
  <c r="G2255" i="1"/>
  <c r="O2250" i="1" a="1"/>
  <c r="O2250" i="1"/>
  <c r="O2255" i="1" a="1"/>
  <c r="O2255" i="1"/>
  <c r="F2252" i="1" a="1"/>
  <c r="F2252" i="1" s="1"/>
  <c r="J2255" i="1" a="1"/>
  <c r="J2255" i="1" s="1"/>
  <c r="I2255" i="1" a="1"/>
  <c r="I2255" i="1" s="1"/>
  <c r="M2252" i="1" a="1"/>
  <c r="M2252" i="1" s="1"/>
  <c r="P2250" i="1" a="1"/>
  <c r="P2250" i="1" s="1"/>
  <c r="H2255" i="1" a="1"/>
  <c r="H2255" i="1" s="1"/>
  <c r="N2255" i="1" a="1"/>
  <c r="N2255" i="1" s="1"/>
  <c r="H2250" i="1" a="1"/>
  <c r="H2250" i="1" s="1"/>
  <c r="Q2258" i="1" a="1"/>
  <c r="Q2258" i="1"/>
  <c r="P2258" i="1" a="1"/>
  <c r="P2258" i="1"/>
  <c r="G2252" i="1" a="1"/>
  <c r="G2252" i="1" s="1"/>
  <c r="K2258" i="1" a="1"/>
  <c r="K2258" i="1" s="1"/>
  <c r="F2256" i="1" a="1"/>
  <c r="F2256" i="1" s="1"/>
  <c r="M2250" i="1" a="1"/>
  <c r="M2250" i="1"/>
  <c r="K2250" i="1" a="1"/>
  <c r="K2250" i="1" s="1"/>
  <c r="F2244" i="1" a="1"/>
  <c r="F2244" i="1" s="1"/>
  <c r="K2248" i="1" a="1"/>
  <c r="K2248" i="1" s="1"/>
  <c r="M2242" i="1" a="1"/>
  <c r="M2242" i="1" s="1"/>
  <c r="J2248" i="1" a="1"/>
  <c r="J2248" i="1" s="1"/>
  <c r="H2246" i="1" a="1"/>
  <c r="H2246" i="1" s="1"/>
  <c r="H2244" i="1" a="1"/>
  <c r="H2244" i="1" s="1"/>
  <c r="N2242" i="1" a="1"/>
  <c r="N2242" i="1"/>
  <c r="I2246" i="1" a="1"/>
  <c r="I2246" i="1"/>
  <c r="N2246" i="1" a="1"/>
  <c r="N2246" i="1"/>
  <c r="L2246" i="1" a="1"/>
  <c r="L2246" i="1"/>
  <c r="O2244" i="1" a="1"/>
  <c r="O2244" i="1"/>
  <c r="P2241" i="1" a="1"/>
  <c r="P2241" i="1"/>
  <c r="M2241" i="1" a="1"/>
  <c r="M2241" i="1"/>
  <c r="J2244" i="1" a="1"/>
  <c r="J2244" i="1" s="1"/>
  <c r="N2241" i="1" a="1"/>
  <c r="N2241" i="1"/>
  <c r="M2246" i="1" a="1"/>
  <c r="M2246" i="1" s="1"/>
  <c r="F2246" i="1" a="1"/>
  <c r="F2246" i="1" s="1"/>
  <c r="Q2241" i="1" a="1"/>
  <c r="Q2241" i="1" s="1"/>
  <c r="J2242" i="1" a="1"/>
  <c r="J2242" i="1" s="1"/>
  <c r="K2246" i="1" a="1"/>
  <c r="K2246" i="1" s="1"/>
  <c r="H2242" i="1" a="1"/>
  <c r="H2242" i="1" s="1"/>
  <c r="F2242" i="1" a="1"/>
  <c r="F2242" i="1"/>
  <c r="I2241" i="1" a="1"/>
  <c r="I2241" i="1" s="1"/>
  <c r="M2244" i="1" a="1"/>
  <c r="M2244" i="1" s="1"/>
  <c r="K2241" i="1" a="1"/>
  <c r="K2241" i="1" s="1"/>
  <c r="M2248" i="1" a="1"/>
  <c r="M2248" i="1" s="1"/>
  <c r="L2248" i="1" a="1"/>
  <c r="L2248" i="1"/>
  <c r="O2242" i="1" a="1"/>
  <c r="O2242" i="1"/>
  <c r="G2242" i="1" a="1"/>
  <c r="G2242" i="1"/>
  <c r="L2241" i="1" a="1"/>
  <c r="L2241" i="1" s="1"/>
  <c r="N2248" i="1" a="1"/>
  <c r="N2248" i="1" s="1"/>
  <c r="Q2246" i="1" a="1"/>
  <c r="Q2246" i="1" s="1"/>
  <c r="H2248" i="1" a="1"/>
  <c r="H2248" i="1" s="1"/>
  <c r="G2250" i="1" a="1"/>
  <c r="G2250" i="1" s="1"/>
  <c r="O2248" i="1" a="1"/>
  <c r="O2248" i="1" s="1"/>
  <c r="J2241" i="1" a="1"/>
  <c r="J2241" i="1" s="1"/>
  <c r="F2250" i="1" a="1"/>
  <c r="F2250" i="1" s="1"/>
  <c r="J2246" i="1" a="1"/>
  <c r="J2246" i="1" s="1"/>
  <c r="N2244" i="1" a="1"/>
  <c r="N2244" i="1" s="1"/>
  <c r="H2241" i="1" a="1"/>
  <c r="H2241" i="1" s="1"/>
  <c r="I2248" i="1" a="1"/>
  <c r="I2248" i="1" s="1"/>
  <c r="P2244" i="1" a="1"/>
  <c r="P2244" i="1" s="1"/>
  <c r="I2244" i="1" a="1"/>
  <c r="I2244" i="1" s="1"/>
  <c r="L2244" i="1" a="1"/>
  <c r="L2244" i="1"/>
  <c r="Q2242" i="1" a="1"/>
  <c r="Q2242" i="1" s="1"/>
  <c r="O2241" i="1" a="1"/>
  <c r="O2241" i="1" s="1"/>
  <c r="Q2244" i="1" a="1"/>
  <c r="Q2244" i="1"/>
  <c r="L2242" i="1" a="1"/>
  <c r="L2242" i="1" s="1"/>
  <c r="I2242" i="1" a="1"/>
  <c r="I2242" i="1" s="1"/>
  <c r="G2244" i="1" a="1"/>
  <c r="G2244" i="1" s="1"/>
  <c r="G2248" i="1" a="1"/>
  <c r="G2248" i="1" s="1"/>
  <c r="G2246" i="1" a="1"/>
  <c r="G2246" i="1"/>
  <c r="K2242" i="1" a="1"/>
  <c r="K2242" i="1"/>
  <c r="O2246" i="1" a="1"/>
  <c r="O2246" i="1" s="1"/>
  <c r="F2248" i="1" a="1"/>
  <c r="F2248" i="1"/>
  <c r="P2242" i="1" a="1"/>
  <c r="P2242" i="1" s="1"/>
  <c r="Q2248" i="1" a="1"/>
  <c r="Q2248" i="1" s="1"/>
  <c r="P2246" i="1" a="1"/>
  <c r="P2246" i="1" s="1"/>
  <c r="K2244" i="1" a="1"/>
  <c r="K2244" i="1" s="1"/>
  <c r="P2248" i="1" a="1"/>
  <c r="P2248" i="1" s="1"/>
  <c r="I2236" i="1" a="1"/>
  <c r="I2236" i="1" s="1"/>
  <c r="I2237" i="1" a="1"/>
  <c r="I2237" i="1"/>
  <c r="J2236" i="1" a="1"/>
  <c r="J2236" i="1" s="1"/>
  <c r="Q2236" i="1" a="1"/>
  <c r="Q2236" i="1" s="1"/>
  <c r="K2239" i="1" a="1"/>
  <c r="K2239" i="1" s="1"/>
  <c r="K2237" i="1" a="1"/>
  <c r="K2237" i="1" s="1"/>
  <c r="F2239" i="1" a="1"/>
  <c r="F2239" i="1"/>
  <c r="O2236" i="1" a="1"/>
  <c r="O2236" i="1"/>
  <c r="L2236" i="1" a="1"/>
  <c r="L2236" i="1"/>
  <c r="F2236" i="1" a="1"/>
  <c r="F2236" i="1" s="1"/>
  <c r="G2241" i="1" a="1"/>
  <c r="G2241" i="1" s="1"/>
  <c r="M2239" i="1" a="1"/>
  <c r="M2239" i="1" s="1"/>
  <c r="N2237" i="1" a="1"/>
  <c r="N2237" i="1" s="1"/>
  <c r="Q2239" i="1" a="1"/>
  <c r="Q2239" i="1" s="1"/>
  <c r="P2239" i="1" a="1"/>
  <c r="P2239" i="1" s="1"/>
  <c r="H2239" i="1" a="1"/>
  <c r="H2239" i="1" s="1"/>
  <c r="J2237" i="1" a="1"/>
  <c r="J2237" i="1" s="1"/>
  <c r="I2239" i="1" a="1"/>
  <c r="I2239" i="1" s="1"/>
  <c r="N2236" i="1" a="1"/>
  <c r="N2236" i="1" s="1"/>
  <c r="O2239" i="1" a="1"/>
  <c r="O2239" i="1" s="1"/>
  <c r="G2239" i="1" a="1"/>
  <c r="G2239" i="1" s="1"/>
  <c r="M2236" i="1" a="1"/>
  <c r="M2236" i="1"/>
  <c r="K2236" i="1" a="1"/>
  <c r="K2236" i="1"/>
  <c r="P2237" i="1" a="1"/>
  <c r="P2237" i="1" s="1"/>
  <c r="L2237" i="1" a="1"/>
  <c r="L2237" i="1" s="1"/>
  <c r="G2237" i="1" a="1"/>
  <c r="G2237" i="1"/>
  <c r="F2237" i="1" a="1"/>
  <c r="F2237" i="1" s="1"/>
  <c r="P2236" i="1" a="1"/>
  <c r="P2236" i="1" s="1"/>
  <c r="H2236" i="1" a="1"/>
  <c r="H2236" i="1" s="1"/>
  <c r="G2236" i="1" a="1"/>
  <c r="G2236" i="1"/>
  <c r="J2239" i="1" a="1"/>
  <c r="J2239" i="1"/>
  <c r="H2237" i="1" a="1"/>
  <c r="H2237" i="1" s="1"/>
  <c r="F2241" i="1" a="1"/>
  <c r="F2241" i="1" s="1"/>
  <c r="N2239" i="1" a="1"/>
  <c r="N2239" i="1" s="1"/>
  <c r="L2239" i="1" a="1"/>
  <c r="L2239" i="1" s="1"/>
  <c r="Q2237" i="1" a="1"/>
  <c r="Q2237" i="1" s="1"/>
  <c r="O2237" i="1" a="1"/>
  <c r="O2237" i="1" s="1"/>
  <c r="M2237" i="1" a="1"/>
  <c r="M2237" i="1"/>
  <c r="M1054" i="1" a="1"/>
  <c r="M1054" i="1" s="1"/>
  <c r="O1054" i="1" a="1"/>
  <c r="O1054" i="1" s="1"/>
  <c r="N1054" i="1" a="1"/>
  <c r="N1054" i="1" s="1"/>
  <c r="L1041" i="1" a="1"/>
  <c r="L1041" i="1"/>
  <c r="K1054" i="1" a="1"/>
  <c r="K1054" i="1" s="1"/>
  <c r="M1041" i="1" a="1"/>
  <c r="M1041" i="1" s="1"/>
  <c r="G1053" i="1" a="1"/>
  <c r="G1053" i="1"/>
  <c r="O1039" i="1" a="1"/>
  <c r="O1039" i="1"/>
  <c r="O1051" i="1" a="1"/>
  <c r="O1051" i="1" s="1"/>
  <c r="J1041" i="1" a="1"/>
  <c r="J1041" i="1" s="1"/>
  <c r="H1041" i="1" a="1"/>
  <c r="H1041" i="1" s="1"/>
  <c r="N1039" i="1" a="1"/>
  <c r="N1039" i="1" s="1"/>
  <c r="P1039" i="1" a="1"/>
  <c r="P1039" i="1" s="1"/>
  <c r="Q1039" i="1" a="1"/>
  <c r="Q1039" i="1" s="1"/>
  <c r="K1041" i="1" a="1"/>
  <c r="K1041" i="1" s="1"/>
  <c r="I1041" i="1" a="1"/>
  <c r="I1041" i="1" s="1"/>
  <c r="P1041" i="1" a="1"/>
  <c r="P1041" i="1"/>
  <c r="I1054" i="1" a="1"/>
  <c r="I1054" i="1"/>
  <c r="N1041" i="1" a="1"/>
  <c r="N1041" i="1" s="1"/>
  <c r="G1041" i="1" a="1"/>
  <c r="G1041" i="1" s="1"/>
  <c r="J1053" i="1" a="1"/>
  <c r="J1053" i="1" s="1"/>
  <c r="L1051" i="1" a="1"/>
  <c r="L1051" i="1"/>
  <c r="Q1041" i="1" a="1"/>
  <c r="Q1041" i="1" s="1"/>
  <c r="M1039" i="1" a="1"/>
  <c r="M1039" i="1" s="1"/>
  <c r="F1041" i="1" a="1"/>
  <c r="F1041" i="1" s="1"/>
  <c r="O1041" i="1" a="1"/>
  <c r="O1041" i="1"/>
  <c r="P1032" i="1" a="1"/>
  <c r="P1032" i="1" s="1"/>
  <c r="K1039" i="1" a="1"/>
  <c r="K1039" i="1" s="1"/>
  <c r="G1027" i="1" a="1"/>
  <c r="G1027" i="1" s="1"/>
  <c r="Q1032" i="1" a="1"/>
  <c r="Q1032" i="1" s="1"/>
  <c r="G1029" i="1" a="1"/>
  <c r="G1029" i="1" s="1"/>
  <c r="O1024" i="1" a="1"/>
  <c r="O1024" i="1" s="1"/>
  <c r="H1032" i="1" a="1"/>
  <c r="H1032" i="1" s="1"/>
  <c r="M1029" i="1" a="1"/>
  <c r="M1029" i="1" s="1"/>
  <c r="O1027" i="1" a="1"/>
  <c r="O1027" i="1" s="1"/>
  <c r="I1039" i="1" a="1"/>
  <c r="I1039" i="1"/>
  <c r="F1039" i="1" a="1"/>
  <c r="F1039" i="1"/>
  <c r="O1032" i="1" a="1"/>
  <c r="O1032" i="1" s="1"/>
  <c r="P1024" i="1" a="1"/>
  <c r="P1024" i="1" s="1"/>
  <c r="J1039" i="1" a="1"/>
  <c r="J1039" i="1" s="1"/>
  <c r="H1039" i="1" a="1"/>
  <c r="H1039" i="1" s="1"/>
  <c r="G1039" i="1" a="1"/>
  <c r="G1039" i="1"/>
  <c r="F1029" i="1" a="1"/>
  <c r="F1029" i="1" s="1"/>
  <c r="P1027" i="1" a="1"/>
  <c r="P1027" i="1" s="1"/>
  <c r="M1027" i="1" a="1"/>
  <c r="M1027" i="1" s="1"/>
  <c r="M1032" i="1" a="1"/>
  <c r="M1032" i="1" s="1"/>
  <c r="O1029" i="1" a="1"/>
  <c r="O1029" i="1" s="1"/>
  <c r="J1029" i="1" a="1"/>
  <c r="J1029" i="1" s="1"/>
  <c r="H1029" i="1" a="1"/>
  <c r="H1029" i="1" s="1"/>
  <c r="Q1027" i="1" a="1"/>
  <c r="Q1027" i="1" s="1"/>
  <c r="I1027" i="1" a="1"/>
  <c r="I1027" i="1" s="1"/>
  <c r="G1032" i="1" a="1"/>
  <c r="G1032" i="1"/>
  <c r="L1024" i="1" a="1"/>
  <c r="L1024" i="1" s="1"/>
  <c r="N1024" i="1" a="1"/>
  <c r="N1024" i="1"/>
  <c r="K1032" i="1" a="1"/>
  <c r="K1032" i="1"/>
  <c r="P1029" i="1" a="1"/>
  <c r="P1029" i="1"/>
  <c r="K1029" i="1" a="1"/>
  <c r="K1029" i="1"/>
  <c r="J1032" i="1" a="1"/>
  <c r="J1032" i="1" s="1"/>
  <c r="L1029" i="1" a="1"/>
  <c r="L1029" i="1" s="1"/>
  <c r="I1029" i="1" a="1"/>
  <c r="I1029" i="1" s="1"/>
  <c r="M1024" i="1" a="1"/>
  <c r="M1024" i="1" s="1"/>
  <c r="I1032" i="1" a="1"/>
  <c r="I1032" i="1" s="1"/>
  <c r="F1032" i="1" a="1"/>
  <c r="F1032" i="1"/>
  <c r="N1027" i="1" a="1"/>
  <c r="N1027" i="1" s="1"/>
  <c r="Q1024" i="1" a="1"/>
  <c r="Q1024" i="1"/>
  <c r="K1024" i="1" a="1"/>
  <c r="K1024" i="1"/>
  <c r="N1029" i="1" a="1"/>
  <c r="N1029" i="1" s="1"/>
  <c r="F1027" i="1" a="1"/>
  <c r="F1027" i="1" s="1"/>
  <c r="N1032" i="1" a="1"/>
  <c r="N1032" i="1" s="1"/>
  <c r="J1027" i="1" a="1"/>
  <c r="J1027" i="1" s="1"/>
  <c r="L1039" i="1" a="1"/>
  <c r="L1039" i="1" s="1"/>
  <c r="K1027" i="1" a="1"/>
  <c r="K1027" i="1" s="1"/>
  <c r="L1032" i="1" a="1"/>
  <c r="L1032" i="1" s="1"/>
  <c r="L1027" i="1" a="1"/>
  <c r="L1027" i="1" s="1"/>
  <c r="Q1029" i="1" a="1"/>
  <c r="Q1029" i="1" s="1"/>
  <c r="H1027" i="1" a="1"/>
  <c r="H1027" i="1" s="1"/>
  <c r="M1008" i="1" a="1"/>
  <c r="M1008" i="1" s="1"/>
  <c r="K1008" i="1" a="1"/>
  <c r="K1008" i="1"/>
  <c r="H1008" i="1" a="1"/>
  <c r="H1008" i="1"/>
  <c r="H1054" i="1" s="1" a="1"/>
  <c r="H1054" i="1" s="1"/>
  <c r="L1008" i="1" a="1"/>
  <c r="L1008" i="1"/>
  <c r="L1054" i="1" s="1" a="1"/>
  <c r="L1054" i="1" s="1"/>
  <c r="Q1008" i="1" a="1"/>
  <c r="Q1008" i="1"/>
  <c r="Q1054" i="1" s="1" a="1"/>
  <c r="Q1054" i="1" s="1"/>
  <c r="P1008" i="1" a="1"/>
  <c r="P1008" i="1" s="1"/>
  <c r="P1054" i="1" s="1" a="1"/>
  <c r="P1054" i="1" s="1"/>
  <c r="F1008" i="1" a="1"/>
  <c r="F1008" i="1"/>
  <c r="F1054" i="1" s="1" a="1"/>
  <c r="F1054" i="1" s="1"/>
  <c r="J1008" i="1" a="1"/>
  <c r="J1008" i="1"/>
  <c r="J1054" i="1" s="1" a="1"/>
  <c r="J1054" i="1" s="1"/>
  <c r="G1008" i="1" a="1"/>
  <c r="G1008" i="1"/>
  <c r="G1054" i="1" s="1" a="1"/>
  <c r="G1054" i="1" s="1"/>
  <c r="J1024" i="1" a="1"/>
  <c r="J1024" i="1"/>
  <c r="I1024" i="1" a="1"/>
  <c r="I1024" i="1" s="1"/>
  <c r="H1024" i="1" a="1"/>
  <c r="H1024" i="1" s="1"/>
  <c r="G1024" i="1" a="1"/>
  <c r="G1024" i="1" s="1"/>
  <c r="F1024" i="1" a="1"/>
  <c r="F1024" i="1" s="1"/>
  <c r="O999" i="1" a="1"/>
  <c r="O999" i="1" s="1"/>
  <c r="O1008" i="1" a="1"/>
  <c r="O1008" i="1" s="1"/>
  <c r="P999" i="1" a="1"/>
  <c r="P999" i="1" s="1"/>
  <c r="P1051" i="1" s="1" a="1"/>
  <c r="P1051" i="1" s="1"/>
  <c r="I1008" i="1" a="1"/>
  <c r="I1008" i="1"/>
  <c r="N1008" i="1" a="1"/>
  <c r="N1008" i="1"/>
  <c r="Q999" i="1" a="1"/>
  <c r="Q999" i="1"/>
  <c r="Q1051" i="1" s="1" a="1"/>
  <c r="Q1051" i="1" s="1"/>
  <c r="F999" i="1" a="1"/>
  <c r="F999" i="1" s="1"/>
  <c r="F1051" i="1" s="1" a="1"/>
  <c r="F1051" i="1" s="1"/>
  <c r="O998" i="1" a="1"/>
  <c r="O998" i="1" s="1"/>
  <c r="Q991" i="1" a="1"/>
  <c r="Q991" i="1"/>
  <c r="M998" i="1" a="1"/>
  <c r="M998" i="1"/>
  <c r="F985" i="1" a="1"/>
  <c r="F985" i="1" s="1"/>
  <c r="H991" i="1" a="1"/>
  <c r="H991" i="1" s="1"/>
  <c r="G985" i="1" a="1"/>
  <c r="G985" i="1" s="1"/>
  <c r="J998" i="1" a="1"/>
  <c r="J998" i="1" s="1"/>
  <c r="I998" i="1" a="1"/>
  <c r="I998" i="1" s="1"/>
  <c r="J991" i="1" a="1"/>
  <c r="J991" i="1" s="1"/>
  <c r="J985" i="1" a="1"/>
  <c r="J985" i="1" s="1"/>
  <c r="I985" i="1" a="1"/>
  <c r="I985" i="1" s="1"/>
  <c r="N985" i="1" a="1"/>
  <c r="N985" i="1" s="1"/>
  <c r="Q985" i="1" a="1"/>
  <c r="Q985" i="1" s="1"/>
  <c r="F998" i="1" a="1"/>
  <c r="F998" i="1"/>
  <c r="P991" i="1" a="1"/>
  <c r="P991" i="1"/>
  <c r="P985" i="1" a="1"/>
  <c r="P985" i="1"/>
  <c r="M985" i="1" a="1"/>
  <c r="M985" i="1" s="1"/>
  <c r="H985" i="1" a="1"/>
  <c r="H985" i="1"/>
  <c r="O985" i="1" a="1"/>
  <c r="O985" i="1" s="1"/>
  <c r="I991" i="1" a="1"/>
  <c r="I991" i="1" s="1"/>
  <c r="G991" i="1" a="1"/>
  <c r="G991" i="1"/>
  <c r="L991" i="1" a="1"/>
  <c r="L991" i="1" s="1"/>
  <c r="N999" i="1" a="1"/>
  <c r="N999" i="1" s="1"/>
  <c r="N1051" i="1" s="1" a="1"/>
  <c r="N1051" i="1" s="1"/>
  <c r="F991" i="1" a="1"/>
  <c r="F991" i="1" s="1"/>
  <c r="M999" i="1" a="1"/>
  <c r="M999" i="1" s="1"/>
  <c r="M1051" i="1" s="1" a="1"/>
  <c r="M1051" i="1" s="1"/>
  <c r="L998" i="1" a="1"/>
  <c r="L998" i="1"/>
  <c r="L985" i="1" a="1"/>
  <c r="L985" i="1" s="1"/>
  <c r="N991" i="1" a="1"/>
  <c r="N991" i="1" s="1"/>
  <c r="L999" i="1" a="1"/>
  <c r="L999" i="1" s="1"/>
  <c r="P998" i="1" a="1"/>
  <c r="P998" i="1" s="1"/>
  <c r="O991" i="1" a="1"/>
  <c r="O991" i="1"/>
  <c r="K998" i="1" a="1"/>
  <c r="K998" i="1"/>
  <c r="K999" i="1" a="1"/>
  <c r="K999" i="1" s="1"/>
  <c r="K1051" i="1" s="1" a="1"/>
  <c r="K1051" i="1" s="1"/>
  <c r="N998" i="1" a="1"/>
  <c r="N998" i="1" s="1"/>
  <c r="G998" i="1" a="1"/>
  <c r="G998" i="1"/>
  <c r="K991" i="1" a="1"/>
  <c r="K991" i="1" s="1"/>
  <c r="J999" i="1" a="1"/>
  <c r="J999" i="1" s="1"/>
  <c r="J1051" i="1" s="1" a="1"/>
  <c r="J1051" i="1" s="1"/>
  <c r="M991" i="1" a="1"/>
  <c r="M991" i="1" s="1"/>
  <c r="I999" i="1" a="1"/>
  <c r="I999" i="1" s="1"/>
  <c r="I1051" i="1" s="1" a="1"/>
  <c r="I1051" i="1" s="1"/>
  <c r="Q998" i="1" a="1"/>
  <c r="Q998" i="1" s="1"/>
  <c r="H999" i="1" a="1"/>
  <c r="H999" i="1" s="1"/>
  <c r="H1051" i="1" s="1" a="1"/>
  <c r="H1051" i="1" s="1"/>
  <c r="G999" i="1" a="1"/>
  <c r="G999" i="1"/>
  <c r="G1051" i="1" s="1" a="1"/>
  <c r="G1051" i="1" s="1"/>
  <c r="H998" i="1" a="1"/>
  <c r="H998" i="1"/>
  <c r="K985" i="1" a="1"/>
  <c r="K985" i="1" s="1"/>
  <c r="N978" i="1" a="1"/>
  <c r="N978" i="1" s="1"/>
  <c r="H975" i="1" a="1"/>
  <c r="H975" i="1" s="1"/>
  <c r="J976" i="1" a="1"/>
  <c r="J976" i="1" s="1"/>
  <c r="F978" i="1" a="1"/>
  <c r="F978" i="1" s="1"/>
  <c r="I976" i="1" a="1"/>
  <c r="I976" i="1"/>
  <c r="Q975" i="1" a="1"/>
  <c r="Q975" i="1"/>
  <c r="P975" i="1" a="1"/>
  <c r="P975" i="1" s="1"/>
  <c r="M975" i="1" a="1"/>
  <c r="M975" i="1" s="1"/>
  <c r="P979" i="1" a="1"/>
  <c r="P979" i="1" s="1"/>
  <c r="P1053" i="1" s="1" a="1"/>
  <c r="P1053" i="1" s="1"/>
  <c r="O979" i="1" a="1"/>
  <c r="O979" i="1" s="1"/>
  <c r="O1053" i="1" s="1" a="1"/>
  <c r="O1053" i="1" s="1"/>
  <c r="M979" i="1" a="1"/>
  <c r="M979" i="1" s="1"/>
  <c r="M1053" i="1" s="1" a="1"/>
  <c r="M1053" i="1" s="1"/>
  <c r="M976" i="1" a="1"/>
  <c r="M976" i="1"/>
  <c r="N979" i="1" a="1"/>
  <c r="N979" i="1" s="1"/>
  <c r="N1053" i="1" s="1" a="1"/>
  <c r="N1053" i="1" s="1"/>
  <c r="K979" i="1" a="1"/>
  <c r="K979" i="1" s="1"/>
  <c r="K1053" i="1" s="1" a="1"/>
  <c r="K1053" i="1" s="1"/>
  <c r="F976" i="1" a="1"/>
  <c r="F976" i="1"/>
  <c r="I979" i="1" a="1"/>
  <c r="I979" i="1" s="1"/>
  <c r="I1053" i="1" s="1" a="1"/>
  <c r="I1053" i="1" s="1"/>
  <c r="I975" i="1" a="1"/>
  <c r="I975" i="1" s="1"/>
  <c r="L978" i="1" a="1"/>
  <c r="L978" i="1" s="1"/>
  <c r="K978" i="1" a="1"/>
  <c r="K978" i="1" s="1"/>
  <c r="H978" i="1" a="1"/>
  <c r="H978" i="1" s="1"/>
  <c r="F975" i="1" a="1"/>
  <c r="F975" i="1" s="1"/>
  <c r="K976" i="1" a="1"/>
  <c r="K976" i="1"/>
  <c r="O975" i="1" a="1"/>
  <c r="O975" i="1" s="1"/>
  <c r="J975" i="1" a="1"/>
  <c r="J975" i="1" s="1"/>
  <c r="G976" i="1" a="1"/>
  <c r="G976" i="1" s="1"/>
  <c r="N976" i="1" a="1"/>
  <c r="N976" i="1" s="1"/>
  <c r="G978" i="1" a="1"/>
  <c r="G978" i="1"/>
  <c r="J978" i="1" a="1"/>
  <c r="J978" i="1" s="1"/>
  <c r="H976" i="1" a="1"/>
  <c r="H976" i="1"/>
  <c r="G975" i="1" a="1"/>
  <c r="G975" i="1"/>
  <c r="H979" i="1" a="1"/>
  <c r="H979" i="1" s="1"/>
  <c r="H1053" i="1" s="1" a="1"/>
  <c r="H1053" i="1" s="1"/>
  <c r="Q976" i="1" a="1"/>
  <c r="Q976" i="1" s="1"/>
  <c r="Q978" i="1" a="1"/>
  <c r="Q978" i="1" s="1"/>
  <c r="L976" i="1" a="1"/>
  <c r="L976" i="1" s="1"/>
  <c r="N975" i="1" a="1"/>
  <c r="N975" i="1" s="1"/>
  <c r="L975" i="1" a="1"/>
  <c r="L975" i="1" s="1"/>
  <c r="M978" i="1" a="1"/>
  <c r="M978" i="1" s="1"/>
  <c r="P976" i="1" a="1"/>
  <c r="P976" i="1" s="1"/>
  <c r="G979" i="1" a="1"/>
  <c r="G979" i="1" s="1"/>
  <c r="F979" i="1" a="1"/>
  <c r="F979" i="1" s="1"/>
  <c r="F1053" i="1" s="1" a="1"/>
  <c r="F1053" i="1" s="1"/>
  <c r="I978" i="1" a="1"/>
  <c r="I978" i="1" s="1"/>
  <c r="P978" i="1" a="1"/>
  <c r="P978" i="1"/>
  <c r="O976" i="1" a="1"/>
  <c r="O976" i="1" s="1"/>
  <c r="K975" i="1" a="1"/>
  <c r="K975" i="1" s="1"/>
  <c r="J979" i="1" a="1"/>
  <c r="J979" i="1" s="1"/>
  <c r="Q979" i="1" a="1"/>
  <c r="Q979" i="1" s="1"/>
  <c r="Q1053" i="1" s="1" a="1"/>
  <c r="Q1053" i="1" s="1"/>
  <c r="L979" i="1" a="1"/>
  <c r="L979" i="1" s="1"/>
  <c r="L1053" i="1" s="1" a="1"/>
  <c r="L1053" i="1" s="1"/>
  <c r="O978" i="1" a="1"/>
  <c r="O978" i="1" s="1"/>
  <c r="O928" i="1" a="1"/>
  <c r="O928" i="1"/>
  <c r="L928" i="1" a="1"/>
  <c r="L928" i="1" s="1"/>
  <c r="H928" i="1" a="1"/>
  <c r="H928" i="1" s="1"/>
  <c r="Q928" i="1" a="1"/>
  <c r="Q928" i="1" s="1"/>
  <c r="N928" i="1" a="1"/>
  <c r="N928" i="1" s="1"/>
  <c r="I928" i="1" a="1"/>
  <c r="I928" i="1" s="1"/>
  <c r="F928" i="1" a="1"/>
  <c r="F928" i="1" s="1"/>
  <c r="J928" i="1" a="1"/>
  <c r="J928" i="1" s="1"/>
  <c r="G928" i="1" a="1"/>
  <c r="G928" i="1" s="1"/>
  <c r="M928" i="1" a="1"/>
  <c r="M928" i="1"/>
  <c r="K928" i="1" a="1"/>
  <c r="K928" i="1" s="1"/>
  <c r="P928" i="1" a="1"/>
  <c r="P928" i="1" s="1"/>
  <c r="J916" i="1" a="1"/>
  <c r="J916" i="1"/>
  <c r="N896" i="1" a="1"/>
  <c r="N896" i="1" s="1"/>
  <c r="L914" i="1" a="1"/>
  <c r="L914" i="1" s="1"/>
  <c r="K916" i="1" a="1"/>
  <c r="K916" i="1" s="1"/>
  <c r="I916" i="1" a="1"/>
  <c r="I916" i="1" s="1"/>
  <c r="Q914" i="1" a="1"/>
  <c r="Q914" i="1" s="1"/>
  <c r="Q896" i="1" a="1"/>
  <c r="Q896" i="1"/>
  <c r="O916" i="1" a="1"/>
  <c r="O916" i="1" s="1"/>
  <c r="O914" i="1" a="1"/>
  <c r="O914" i="1" s="1"/>
  <c r="L896" i="1" a="1"/>
  <c r="L896" i="1" s="1"/>
  <c r="G914" i="1" a="1"/>
  <c r="G914" i="1" s="1"/>
  <c r="P916" i="1" a="1"/>
  <c r="P916" i="1" s="1"/>
  <c r="H916" i="1" a="1"/>
  <c r="H916" i="1" s="1"/>
  <c r="F916" i="1" a="1"/>
  <c r="F916" i="1" s="1"/>
  <c r="N914" i="1" a="1"/>
  <c r="N914" i="1" s="1"/>
  <c r="P896" i="1" a="1"/>
  <c r="P896" i="1"/>
  <c r="P903" i="1" s="1"/>
  <c r="M914" i="1" a="1"/>
  <c r="M914" i="1"/>
  <c r="Q916" i="1" a="1"/>
  <c r="Q916" i="1" s="1"/>
  <c r="O896" i="1" a="1"/>
  <c r="O896" i="1" s="1"/>
  <c r="K914" i="1" a="1"/>
  <c r="K914" i="1" s="1"/>
  <c r="N916" i="1" a="1"/>
  <c r="N916" i="1" s="1"/>
  <c r="M896" i="1" a="1"/>
  <c r="M896" i="1" s="1"/>
  <c r="H914" i="1" a="1"/>
  <c r="H914" i="1" s="1"/>
  <c r="M916" i="1" a="1"/>
  <c r="M916" i="1" s="1"/>
  <c r="P914" i="1" a="1"/>
  <c r="P914" i="1" s="1"/>
  <c r="J914" i="1" a="1"/>
  <c r="J914" i="1" s="1"/>
  <c r="L916" i="1" a="1"/>
  <c r="L916" i="1" s="1"/>
  <c r="G916" i="1" a="1"/>
  <c r="G916" i="1" s="1"/>
  <c r="I914" i="1" a="1"/>
  <c r="I914" i="1" s="1"/>
  <c r="F914" i="1" a="1"/>
  <c r="F914" i="1" s="1"/>
  <c r="O885" i="1" a="1"/>
  <c r="O885" i="1" s="1"/>
  <c r="P885" i="1" a="1"/>
  <c r="P885" i="1" s="1"/>
  <c r="Q884" i="1" a="1"/>
  <c r="Q884" i="1"/>
  <c r="P884" i="1" a="1"/>
  <c r="P884" i="1"/>
  <c r="I896" i="1" a="1"/>
  <c r="I896" i="1" s="1"/>
  <c r="L885" i="1" a="1"/>
  <c r="L885" i="1" s="1"/>
  <c r="G884" i="1" a="1"/>
  <c r="G884" i="1"/>
  <c r="J885" i="1" a="1"/>
  <c r="J885" i="1" s="1"/>
  <c r="J884" i="1" a="1"/>
  <c r="J884" i="1" s="1"/>
  <c r="L884" i="1" a="1"/>
  <c r="L884" i="1" s="1"/>
  <c r="M884" i="1" a="1"/>
  <c r="M884" i="1" s="1"/>
  <c r="G885" i="1" a="1"/>
  <c r="G885" i="1" s="1"/>
  <c r="Q885" i="1" a="1"/>
  <c r="Q885" i="1"/>
  <c r="G896" i="1" a="1"/>
  <c r="G896" i="1"/>
  <c r="H896" i="1" a="1"/>
  <c r="H896" i="1" s="1"/>
  <c r="F896" i="1" a="1"/>
  <c r="F896" i="1"/>
  <c r="M885" i="1" a="1"/>
  <c r="M885" i="1"/>
  <c r="K884" i="1" a="1"/>
  <c r="K884" i="1"/>
  <c r="K885" i="1" a="1"/>
  <c r="K885" i="1"/>
  <c r="O884" i="1" a="1"/>
  <c r="O884" i="1"/>
  <c r="H884" i="1" a="1"/>
  <c r="H884" i="1"/>
  <c r="F884" i="1" a="1"/>
  <c r="F884" i="1" s="1"/>
  <c r="N885" i="1" a="1"/>
  <c r="N885" i="1" s="1"/>
  <c r="H885" i="1" a="1"/>
  <c r="H885" i="1" s="1"/>
  <c r="F885" i="1" a="1"/>
  <c r="F885" i="1" s="1"/>
  <c r="I885" i="1" a="1"/>
  <c r="I885" i="1" s="1"/>
  <c r="N884" i="1" a="1"/>
  <c r="N884" i="1"/>
  <c r="I884" i="1" a="1"/>
  <c r="I884" i="1"/>
  <c r="K896" i="1" a="1"/>
  <c r="K896" i="1"/>
  <c r="J896" i="1" a="1"/>
  <c r="J896" i="1"/>
  <c r="Q806" i="1" a="1"/>
  <c r="Q806" i="1" s="1"/>
  <c r="H806" i="1" a="1"/>
  <c r="H806" i="1"/>
  <c r="N806" i="1" a="1"/>
  <c r="N806" i="1"/>
  <c r="M804" i="1" a="1"/>
  <c r="M804" i="1"/>
  <c r="P804" i="1" a="1"/>
  <c r="P804" i="1"/>
  <c r="L804" i="1" a="1"/>
  <c r="L804" i="1"/>
  <c r="P806" i="1" a="1"/>
  <c r="P806" i="1"/>
  <c r="H816" i="1" a="1"/>
  <c r="H816" i="1" s="1"/>
  <c r="Q816" i="1" a="1"/>
  <c r="Q816" i="1" s="1"/>
  <c r="O816" i="1" a="1"/>
  <c r="O816" i="1" s="1"/>
  <c r="P816" i="1" a="1"/>
  <c r="P816" i="1" s="1"/>
  <c r="N816" i="1" a="1"/>
  <c r="N816" i="1" s="1"/>
  <c r="M816" i="1" a="1"/>
  <c r="M816" i="1" s="1"/>
  <c r="F816" i="1" a="1"/>
  <c r="F816" i="1" s="1"/>
  <c r="K806" i="1" a="1"/>
  <c r="K806" i="1" s="1"/>
  <c r="L806" i="1" a="1"/>
  <c r="L806" i="1" s="1"/>
  <c r="J816" i="1" a="1"/>
  <c r="J816" i="1" s="1"/>
  <c r="O804" i="1" a="1"/>
  <c r="O804" i="1" s="1"/>
  <c r="M806" i="1" a="1"/>
  <c r="M806" i="1" s="1"/>
  <c r="F806" i="1" a="1"/>
  <c r="F806" i="1" s="1"/>
  <c r="I806" i="1" a="1"/>
  <c r="I806" i="1" s="1"/>
  <c r="Q804" i="1" a="1"/>
  <c r="Q804" i="1" s="1"/>
  <c r="N804" i="1" a="1"/>
  <c r="N804" i="1" s="1"/>
  <c r="O806" i="1" a="1"/>
  <c r="O806" i="1" s="1"/>
  <c r="J806" i="1" a="1"/>
  <c r="J806" i="1"/>
  <c r="G806" i="1" a="1"/>
  <c r="G806" i="1"/>
  <c r="Q856" i="1"/>
  <c r="Q855" i="1" s="1"/>
  <c r="P856" i="1"/>
  <c r="P855" i="1" s="1"/>
  <c r="O856" i="1"/>
  <c r="O855" i="1" s="1"/>
  <c r="N856" i="1"/>
  <c r="N855" i="1" s="1"/>
  <c r="M856" i="1"/>
  <c r="M855" i="1" s="1"/>
  <c r="L856" i="1"/>
  <c r="L855" i="1" s="1"/>
  <c r="K856" i="1"/>
  <c r="K855" i="1" s="1"/>
  <c r="J856" i="1"/>
  <c r="J855" i="1" s="1"/>
  <c r="I856" i="1"/>
  <c r="H856" i="1"/>
  <c r="H855" i="1" s="1"/>
  <c r="G856" i="1"/>
  <c r="F856" i="1"/>
  <c r="I855" i="1"/>
  <c r="G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O787" i="1"/>
  <c r="N787" i="1"/>
  <c r="M787" i="1"/>
  <c r="Q783" i="1"/>
  <c r="P783" i="1"/>
  <c r="O783" i="1"/>
  <c r="N783" i="1"/>
  <c r="M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6" i="1" s="1"/>
  <c r="Q787" i="1" s="1"/>
  <c r="P779" i="1"/>
  <c r="P786" i="1" s="1"/>
  <c r="P787" i="1" s="1"/>
  <c r="M779" i="1"/>
  <c r="M786" i="1" s="1"/>
  <c r="L779" i="1"/>
  <c r="K779" i="1"/>
  <c r="J779" i="1"/>
  <c r="I779" i="1"/>
  <c r="H779" i="1"/>
  <c r="H786" i="1" s="1"/>
  <c r="H787" i="1" s="1"/>
  <c r="G779" i="1"/>
  <c r="F779" i="1"/>
  <c r="F786" i="1" s="1"/>
  <c r="F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P675" i="1"/>
  <c r="O675" i="1"/>
  <c r="N675" i="1"/>
  <c r="M675" i="1"/>
  <c r="K675" i="1"/>
  <c r="I675" i="1"/>
  <c r="H675" i="1"/>
  <c r="G675" i="1"/>
  <c r="F675" i="1"/>
  <c r="Q674" i="1"/>
  <c r="P674" i="1"/>
  <c r="O674" i="1"/>
  <c r="M674" i="1"/>
  <c r="L674" i="1"/>
  <c r="J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O669" i="1"/>
  <c r="N669" i="1"/>
  <c r="M669" i="1"/>
  <c r="L669" i="1"/>
  <c r="L675" i="1" s="1"/>
  <c r="K669" i="1"/>
  <c r="J669" i="1"/>
  <c r="J675" i="1" s="1"/>
  <c r="I669" i="1"/>
  <c r="H669" i="1"/>
  <c r="G669" i="1"/>
  <c r="F669" i="1"/>
  <c r="Q668" i="1"/>
  <c r="P668" i="1"/>
  <c r="O668" i="1"/>
  <c r="N668" i="1"/>
  <c r="N674" i="1" s="1"/>
  <c r="M668" i="1"/>
  <c r="L668" i="1"/>
  <c r="K668" i="1"/>
  <c r="K674" i="1" s="1"/>
  <c r="J668" i="1"/>
  <c r="I668" i="1"/>
  <c r="I674" i="1" s="1"/>
  <c r="H668" i="1"/>
  <c r="H674" i="1" s="1"/>
  <c r="G668" i="1"/>
  <c r="G674" i="1" s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Q520" i="1"/>
  <c r="P520" i="1"/>
  <c r="O520" i="1"/>
  <c r="M520" i="1"/>
  <c r="K520" i="1"/>
  <c r="I519" i="1"/>
  <c r="Q517" i="1"/>
  <c r="P517" i="1"/>
  <c r="H514" i="1"/>
  <c r="F514" i="1"/>
  <c r="P513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J480" i="1"/>
  <c r="H480" i="1"/>
  <c r="G480" i="1"/>
  <c r="Q479" i="1"/>
  <c r="P479" i="1"/>
  <c r="O479" i="1"/>
  <c r="L477" i="1"/>
  <c r="Q475" i="1"/>
  <c r="P475" i="1"/>
  <c r="O475" i="1"/>
  <c r="N475" i="1"/>
  <c r="M475" i="1"/>
  <c r="Q465" i="1"/>
  <c r="P465" i="1"/>
  <c r="O465" i="1"/>
  <c r="M465" i="1"/>
  <c r="L465" i="1"/>
  <c r="K465" i="1"/>
  <c r="J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L439" i="1"/>
  <c r="G439" i="1"/>
  <c r="F439" i="1"/>
  <c r="L419" i="1"/>
  <c r="K419" i="1"/>
  <c r="J419" i="1"/>
  <c r="I413" i="1"/>
  <c r="G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L400" i="1"/>
  <c r="L520" i="1" s="1"/>
  <c r="I399" i="1"/>
  <c r="G399" i="1"/>
  <c r="G519" i="1" s="1"/>
  <c r="O398" i="1"/>
  <c r="O439" i="1" s="1"/>
  <c r="M398" i="1"/>
  <c r="M439" i="1" s="1"/>
  <c r="K398" i="1"/>
  <c r="K439" i="1" s="1"/>
  <c r="I398" i="1"/>
  <c r="I439" i="1" s="1"/>
  <c r="H398" i="1"/>
  <c r="H439" i="1" s="1"/>
  <c r="G398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P386" i="1"/>
  <c r="O384" i="1"/>
  <c r="O515" i="1" s="1"/>
  <c r="M384" i="1"/>
  <c r="M515" i="1" s="1"/>
  <c r="L384" i="1"/>
  <c r="L515" i="1" s="1"/>
  <c r="J384" i="1"/>
  <c r="J515" i="1" s="1"/>
  <c r="H383" i="1"/>
  <c r="F383" i="1"/>
  <c r="P382" i="1"/>
  <c r="O382" i="1"/>
  <c r="O513" i="1" s="1"/>
  <c r="M382" i="1"/>
  <c r="M513" i="1" s="1"/>
  <c r="H382" i="1"/>
  <c r="H513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N380" i="1"/>
  <c r="N437" i="1" s="1"/>
  <c r="L380" i="1"/>
  <c r="L437" i="1" s="1"/>
  <c r="K380" i="1"/>
  <c r="K437" i="1" s="1"/>
  <c r="I380" i="1"/>
  <c r="I437" i="1" s="1"/>
  <c r="H380" i="1"/>
  <c r="H437" i="1" s="1"/>
  <c r="G380" i="1"/>
  <c r="G437" i="1" s="1"/>
  <c r="P364" i="1"/>
  <c r="O364" i="1"/>
  <c r="Q362" i="1"/>
  <c r="Q429" i="1" s="1"/>
  <c r="K362" i="1"/>
  <c r="K429" i="1" s="1"/>
  <c r="J362" i="1"/>
  <c r="J429" i="1" s="1"/>
  <c r="N361" i="1"/>
  <c r="N428" i="1" s="1"/>
  <c r="M361" i="1"/>
  <c r="M428" i="1" s="1"/>
  <c r="K361" i="1"/>
  <c r="K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25" i="1"/>
  <c r="Q480" i="1" s="1"/>
  <c r="P325" i="1"/>
  <c r="P480" i="1" s="1"/>
  <c r="J325" i="1"/>
  <c r="H325" i="1"/>
  <c r="G325" i="1"/>
  <c r="P324" i="1"/>
  <c r="O324" i="1"/>
  <c r="J323" i="1"/>
  <c r="J478" i="1" s="1"/>
  <c r="I323" i="1"/>
  <c r="I478" i="1" s="1"/>
  <c r="H323" i="1"/>
  <c r="H478" i="1" s="1"/>
  <c r="P322" i="1"/>
  <c r="P477" i="1" s="1"/>
  <c r="F321" i="1"/>
  <c r="F476" i="1" s="1"/>
  <c r="O320" i="1"/>
  <c r="N320" i="1"/>
  <c r="M320" i="1"/>
  <c r="L320" i="1"/>
  <c r="L475" i="1" s="1"/>
  <c r="K320" i="1"/>
  <c r="K475" i="1" s="1"/>
  <c r="H320" i="1"/>
  <c r="H475" i="1" s="1"/>
  <c r="N318" i="1"/>
  <c r="N473" i="1" s="1"/>
  <c r="M318" i="1"/>
  <c r="M473" i="1" s="1"/>
  <c r="L318" i="1"/>
  <c r="L473" i="1" s="1"/>
  <c r="K318" i="1"/>
  <c r="K473" i="1" s="1"/>
  <c r="J318" i="1"/>
  <c r="J473" i="1" s="1"/>
  <c r="I318" i="1"/>
  <c r="I473" i="1" s="1"/>
  <c r="H318" i="1"/>
  <c r="H473" i="1" s="1"/>
  <c r="G318" i="1"/>
  <c r="G473" i="1" s="1"/>
  <c r="F318" i="1"/>
  <c r="F473" i="1" s="1"/>
  <c r="P317" i="1"/>
  <c r="P472" i="1" s="1"/>
  <c r="N317" i="1"/>
  <c r="N472" i="1" s="1"/>
  <c r="P315" i="1"/>
  <c r="P420" i="1" s="1"/>
  <c r="N315" i="1"/>
  <c r="N420" i="1" s="1"/>
  <c r="M315" i="1"/>
  <c r="M420" i="1" s="1"/>
  <c r="L315" i="1"/>
  <c r="L420" i="1" s="1"/>
  <c r="K315" i="1"/>
  <c r="K420" i="1" s="1"/>
  <c r="J315" i="1"/>
  <c r="J420" i="1" s="1"/>
  <c r="I315" i="1"/>
  <c r="I420" i="1" s="1"/>
  <c r="H315" i="1"/>
  <c r="H420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Q301" i="1"/>
  <c r="P301" i="1"/>
  <c r="O301" i="1"/>
  <c r="L301" i="1"/>
  <c r="J301" i="1"/>
  <c r="L300" i="1"/>
  <c r="L413" i="1" s="1"/>
  <c r="K300" i="1"/>
  <c r="K413" i="1" s="1"/>
  <c r="J300" i="1"/>
  <c r="J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G241" i="1"/>
  <c r="G316" i="1" s="1"/>
  <c r="G471" i="1" s="1"/>
  <c r="F241" i="1"/>
  <c r="F316" i="1" s="1"/>
  <c r="F471" i="1" s="1"/>
  <c r="Q129" i="1"/>
  <c r="P129" i="1"/>
  <c r="O129" i="1"/>
  <c r="N129" i="1"/>
  <c r="M129" i="1"/>
  <c r="L129" i="1"/>
  <c r="K129" i="1"/>
  <c r="I129" i="1"/>
  <c r="Q128" i="1"/>
  <c r="O128" i="1"/>
  <c r="N128" i="1"/>
  <c r="P126" i="1"/>
  <c r="N126" i="1"/>
  <c r="M126" i="1"/>
  <c r="L126" i="1"/>
  <c r="K126" i="1"/>
  <c r="J126" i="1"/>
  <c r="L125" i="1"/>
  <c r="K125" i="1"/>
  <c r="J125" i="1"/>
  <c r="I125" i="1"/>
  <c r="H125" i="1"/>
  <c r="G125" i="1"/>
  <c r="F125" i="1"/>
  <c r="Q124" i="1"/>
  <c r="P124" i="1"/>
  <c r="O124" i="1"/>
  <c r="M124" i="1"/>
  <c r="L124" i="1"/>
  <c r="K124" i="1"/>
  <c r="I124" i="1"/>
  <c r="H124" i="1"/>
  <c r="H123" i="1"/>
  <c r="G123" i="1"/>
  <c r="F123" i="1"/>
  <c r="Q122" i="1"/>
  <c r="O122" i="1"/>
  <c r="N122" i="1"/>
  <c r="M122" i="1"/>
  <c r="L122" i="1"/>
  <c r="K122" i="1"/>
  <c r="J122" i="1"/>
  <c r="I122" i="1"/>
  <c r="H122" i="1"/>
  <c r="Q121" i="1"/>
  <c r="P121" i="1"/>
  <c r="Q120" i="1"/>
  <c r="P120" i="1"/>
  <c r="N120" i="1"/>
  <c r="K120" i="1"/>
  <c r="G120" i="1"/>
  <c r="F120" i="1"/>
  <c r="Q119" i="1"/>
  <c r="P119" i="1"/>
  <c r="O119" i="1"/>
  <c r="N119" i="1"/>
  <c r="M119" i="1"/>
  <c r="L119" i="1"/>
  <c r="L118" i="1"/>
  <c r="K118" i="1"/>
  <c r="J118" i="1"/>
  <c r="I118" i="1"/>
  <c r="G118" i="1"/>
  <c r="Q117" i="1"/>
  <c r="O117" i="1"/>
  <c r="N117" i="1"/>
  <c r="M117" i="1"/>
  <c r="L117" i="1"/>
  <c r="K117" i="1"/>
  <c r="J117" i="1"/>
  <c r="I117" i="1"/>
  <c r="H117" i="1"/>
  <c r="G117" i="1"/>
  <c r="F117" i="1"/>
  <c r="H116" i="1"/>
  <c r="F116" i="1"/>
  <c r="K115" i="1"/>
  <c r="I115" i="1"/>
  <c r="H115" i="1"/>
  <c r="G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H290" i="1"/>
  <c r="H400" i="1" s="1"/>
  <c r="H520" i="1" s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Q386" i="1" s="1"/>
  <c r="P287" i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M385" i="1" s="1"/>
  <c r="M516" i="1" s="1"/>
  <c r="L286" i="1"/>
  <c r="L385" i="1" s="1"/>
  <c r="L516" i="1" s="1"/>
  <c r="K286" i="1"/>
  <c r="K385" i="1" s="1"/>
  <c r="K516" i="1" s="1"/>
  <c r="J286" i="1"/>
  <c r="J385" i="1" s="1"/>
  <c r="J516" i="1" s="1"/>
  <c r="I286" i="1"/>
  <c r="I385" i="1" s="1"/>
  <c r="I516" i="1" s="1"/>
  <c r="H286" i="1"/>
  <c r="G286" i="1"/>
  <c r="G385" i="1" s="1"/>
  <c r="G516" i="1" s="1"/>
  <c r="F286" i="1"/>
  <c r="Q285" i="1"/>
  <c r="Q384" i="1" s="1"/>
  <c r="Q515" i="1" s="1"/>
  <c r="P285" i="1"/>
  <c r="P384" i="1" s="1"/>
  <c r="P515" i="1" s="1"/>
  <c r="O285" i="1"/>
  <c r="N285" i="1"/>
  <c r="N384" i="1" s="1"/>
  <c r="N515" i="1" s="1"/>
  <c r="M285" i="1"/>
  <c r="L285" i="1"/>
  <c r="K285" i="1"/>
  <c r="K384" i="1" s="1"/>
  <c r="K515" i="1" s="1"/>
  <c r="J285" i="1"/>
  <c r="I285" i="1"/>
  <c r="H285" i="1"/>
  <c r="G285" i="1"/>
  <c r="F285" i="1"/>
  <c r="M283" i="1"/>
  <c r="H283" i="1"/>
  <c r="F283" i="1"/>
  <c r="F382" i="1" s="1"/>
  <c r="F513" i="1" s="1"/>
  <c r="O274" i="1"/>
  <c r="M274" i="1"/>
  <c r="L274" i="1"/>
  <c r="K274" i="1"/>
  <c r="J274" i="1"/>
  <c r="I274" i="1"/>
  <c r="G274" i="1"/>
  <c r="G363" i="1" s="1"/>
  <c r="G504" i="1" s="1"/>
  <c r="Q250" i="1"/>
  <c r="P250" i="1"/>
  <c r="O250" i="1"/>
  <c r="N250" i="1"/>
  <c r="M250" i="1"/>
  <c r="L250" i="1"/>
  <c r="K250" i="1"/>
  <c r="K325" i="1" s="1"/>
  <c r="K480" i="1" s="1"/>
  <c r="J250" i="1"/>
  <c r="I250" i="1"/>
  <c r="H250" i="1"/>
  <c r="G250" i="1"/>
  <c r="F250" i="1"/>
  <c r="Q249" i="1"/>
  <c r="Q324" i="1" s="1"/>
  <c r="P249" i="1"/>
  <c r="O249" i="1"/>
  <c r="N249" i="1"/>
  <c r="M249" i="1"/>
  <c r="L249" i="1"/>
  <c r="K249" i="1"/>
  <c r="J249" i="1"/>
  <c r="I249" i="1"/>
  <c r="H249" i="1"/>
  <c r="G249" i="1"/>
  <c r="F249" i="1"/>
  <c r="Q248" i="1"/>
  <c r="P248" i="1"/>
  <c r="O248" i="1"/>
  <c r="O323" i="1" s="1"/>
  <c r="O478" i="1" s="1"/>
  <c r="N248" i="1"/>
  <c r="M248" i="1"/>
  <c r="M323" i="1" s="1"/>
  <c r="M478" i="1" s="1"/>
  <c r="L248" i="1"/>
  <c r="L323" i="1" s="1"/>
  <c r="L478" i="1" s="1"/>
  <c r="K248" i="1"/>
  <c r="K323" i="1" s="1"/>
  <c r="K478" i="1" s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K321" i="1" s="1"/>
  <c r="K476" i="1" s="1"/>
  <c r="J246" i="1"/>
  <c r="I246" i="1"/>
  <c r="I321" i="1" s="1"/>
  <c r="I476" i="1" s="1"/>
  <c r="H246" i="1"/>
  <c r="H321" i="1" s="1"/>
  <c r="H476" i="1" s="1"/>
  <c r="G246" i="1"/>
  <c r="G321" i="1" s="1"/>
  <c r="G476" i="1" s="1"/>
  <c r="F246" i="1"/>
  <c r="Q245" i="1"/>
  <c r="P245" i="1"/>
  <c r="O245" i="1"/>
  <c r="N245" i="1"/>
  <c r="M245" i="1"/>
  <c r="L245" i="1"/>
  <c r="K245" i="1"/>
  <c r="J245" i="1"/>
  <c r="I245" i="1"/>
  <c r="I320" i="1" s="1"/>
  <c r="I475" i="1" s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G319" i="1" s="1"/>
  <c r="G474" i="1" s="1"/>
  <c r="F244" i="1"/>
  <c r="Q243" i="1"/>
  <c r="Q318" i="1" s="1"/>
  <c r="Q473" i="1" s="1"/>
  <c r="P243" i="1"/>
  <c r="P318" i="1" s="1"/>
  <c r="P473" i="1" s="1"/>
  <c r="O243" i="1"/>
  <c r="O318" i="1" s="1"/>
  <c r="O473" i="1" s="1"/>
  <c r="N243" i="1"/>
  <c r="M243" i="1"/>
  <c r="L243" i="1"/>
  <c r="K243" i="1"/>
  <c r="J243" i="1"/>
  <c r="I243" i="1"/>
  <c r="H243" i="1"/>
  <c r="G243" i="1"/>
  <c r="F243" i="1"/>
  <c r="N241" i="1"/>
  <c r="L241" i="1"/>
  <c r="Q235" i="1"/>
  <c r="P235" i="1"/>
  <c r="O235" i="1"/>
  <c r="N235" i="1"/>
  <c r="N301" i="1" s="1"/>
  <c r="N465" i="1" s="1"/>
  <c r="M235" i="1"/>
  <c r="M301" i="1" s="1"/>
  <c r="L235" i="1"/>
  <c r="K235" i="1"/>
  <c r="K301" i="1" s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L222" i="1" s="1"/>
  <c r="L221" i="1" s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P212" i="1" s="1"/>
  <c r="O216" i="1"/>
  <c r="O212" i="1" s="1"/>
  <c r="N216" i="1"/>
  <c r="N212" i="1" s="1"/>
  <c r="M216" i="1"/>
  <c r="M212" i="1" s="1"/>
  <c r="L216" i="1"/>
  <c r="K216" i="1"/>
  <c r="K212" i="1" s="1"/>
  <c r="J216" i="1"/>
  <c r="I216" i="1"/>
  <c r="I212" i="1" s="1"/>
  <c r="H216" i="1"/>
  <c r="H212" i="1" s="1"/>
  <c r="G216" i="1"/>
  <c r="G212" i="1" s="1"/>
  <c r="F216" i="1"/>
  <c r="L212" i="1"/>
  <c r="J212" i="1"/>
  <c r="F212" i="1"/>
  <c r="Q209" i="1"/>
  <c r="Q398" i="1" s="1"/>
  <c r="Q439" i="1" s="1"/>
  <c r="P209" i="1"/>
  <c r="P398" i="1" s="1"/>
  <c r="P439" i="1" s="1"/>
  <c r="O209" i="1"/>
  <c r="N209" i="1"/>
  <c r="M209" i="1"/>
  <c r="L209" i="1"/>
  <c r="K209" i="1"/>
  <c r="J209" i="1"/>
  <c r="I209" i="1"/>
  <c r="H209" i="1"/>
  <c r="G209" i="1"/>
  <c r="F209" i="1"/>
  <c r="Q207" i="1"/>
  <c r="P207" i="1"/>
  <c r="O207" i="1"/>
  <c r="N207" i="1"/>
  <c r="M207" i="1"/>
  <c r="M380" i="1" s="1"/>
  <c r="M437" i="1" s="1"/>
  <c r="L207" i="1"/>
  <c r="K207" i="1"/>
  <c r="J207" i="1"/>
  <c r="I207" i="1"/>
  <c r="H207" i="1"/>
  <c r="G207" i="1"/>
  <c r="F207" i="1"/>
  <c r="M198" i="1"/>
  <c r="L198" i="1"/>
  <c r="K198" i="1"/>
  <c r="J198" i="1"/>
  <c r="I198" i="1"/>
  <c r="I361" i="1" s="1"/>
  <c r="I428" i="1" s="1"/>
  <c r="H198" i="1"/>
  <c r="H361" i="1" s="1"/>
  <c r="H428" i="1" s="1"/>
  <c r="G198" i="1"/>
  <c r="Q190" i="1"/>
  <c r="Q315" i="1" s="1"/>
  <c r="Q420" i="1" s="1"/>
  <c r="P190" i="1"/>
  <c r="O190" i="1"/>
  <c r="O315" i="1" s="1"/>
  <c r="O420" i="1" s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P400" i="1" s="1"/>
  <c r="O172" i="1"/>
  <c r="O400" i="1" s="1"/>
  <c r="N172" i="1"/>
  <c r="N400" i="1" s="1"/>
  <c r="N520" i="1" s="1"/>
  <c r="M172" i="1"/>
  <c r="M400" i="1" s="1"/>
  <c r="L172" i="1"/>
  <c r="K172" i="1"/>
  <c r="K400" i="1" s="1"/>
  <c r="J172" i="1"/>
  <c r="J400" i="1" s="1"/>
  <c r="J520" i="1" s="1"/>
  <c r="I172" i="1"/>
  <c r="I400" i="1" s="1"/>
  <c r="I520" i="1" s="1"/>
  <c r="H172" i="1"/>
  <c r="G172" i="1"/>
  <c r="G400" i="1" s="1"/>
  <c r="G520" i="1" s="1"/>
  <c r="F172" i="1"/>
  <c r="F400" i="1" s="1"/>
  <c r="F520" i="1" s="1"/>
  <c r="Q171" i="1"/>
  <c r="Q399" i="1" s="1"/>
  <c r="Q519" i="1" s="1"/>
  <c r="P171" i="1"/>
  <c r="P399" i="1" s="1"/>
  <c r="P519" i="1" s="1"/>
  <c r="O171" i="1"/>
  <c r="O399" i="1" s="1"/>
  <c r="O519" i="1" s="1"/>
  <c r="N171" i="1"/>
  <c r="N399" i="1" s="1"/>
  <c r="N519" i="1" s="1"/>
  <c r="M171" i="1"/>
  <c r="M399" i="1" s="1"/>
  <c r="M519" i="1" s="1"/>
  <c r="L171" i="1"/>
  <c r="L399" i="1" s="1"/>
  <c r="L519" i="1" s="1"/>
  <c r="K171" i="1"/>
  <c r="K399" i="1" s="1"/>
  <c r="K519" i="1" s="1"/>
  <c r="J171" i="1"/>
  <c r="J399" i="1" s="1"/>
  <c r="J519" i="1" s="1"/>
  <c r="I171" i="1"/>
  <c r="H171" i="1"/>
  <c r="G171" i="1"/>
  <c r="F171" i="1"/>
  <c r="Q170" i="1"/>
  <c r="P170" i="1"/>
  <c r="O170" i="1"/>
  <c r="N170" i="1"/>
  <c r="M170" i="1"/>
  <c r="L170" i="1"/>
  <c r="L398" i="1" s="1"/>
  <c r="K170" i="1"/>
  <c r="J170" i="1"/>
  <c r="I170" i="1"/>
  <c r="H170" i="1"/>
  <c r="G170" i="1"/>
  <c r="F170" i="1"/>
  <c r="F398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O158" i="1"/>
  <c r="O386" i="1" s="1"/>
  <c r="O517" i="1" s="1"/>
  <c r="N158" i="1"/>
  <c r="N386" i="1" s="1"/>
  <c r="N517" i="1" s="1"/>
  <c r="M158" i="1"/>
  <c r="M386" i="1" s="1"/>
  <c r="M517" i="1" s="1"/>
  <c r="L158" i="1"/>
  <c r="L386" i="1" s="1"/>
  <c r="L517" i="1" s="1"/>
  <c r="K158" i="1"/>
  <c r="K386" i="1" s="1"/>
  <c r="K517" i="1" s="1"/>
  <c r="J158" i="1"/>
  <c r="J386" i="1" s="1"/>
  <c r="J517" i="1" s="1"/>
  <c r="I158" i="1"/>
  <c r="I386" i="1" s="1"/>
  <c r="I517" i="1" s="1"/>
  <c r="H158" i="1"/>
  <c r="H386" i="1" s="1"/>
  <c r="H517" i="1" s="1"/>
  <c r="G158" i="1"/>
  <c r="G386" i="1" s="1"/>
  <c r="G517" i="1" s="1"/>
  <c r="F158" i="1"/>
  <c r="F386" i="1" s="1"/>
  <c r="F517" i="1" s="1"/>
  <c r="Q157" i="1"/>
  <c r="Q385" i="1" s="1"/>
  <c r="Q516" i="1" s="1"/>
  <c r="P157" i="1"/>
  <c r="O157" i="1"/>
  <c r="O385" i="1" s="1"/>
  <c r="O516" i="1" s="1"/>
  <c r="N157" i="1"/>
  <c r="N385" i="1" s="1"/>
  <c r="N516" i="1" s="1"/>
  <c r="M157" i="1"/>
  <c r="L157" i="1"/>
  <c r="K157" i="1"/>
  <c r="J157" i="1"/>
  <c r="I157" i="1"/>
  <c r="H157" i="1"/>
  <c r="G157" i="1"/>
  <c r="F157" i="1"/>
  <c r="Q156" i="1"/>
  <c r="P156" i="1"/>
  <c r="O156" i="1"/>
  <c r="N156" i="1"/>
  <c r="M156" i="1"/>
  <c r="L156" i="1"/>
  <c r="K156" i="1"/>
  <c r="J156" i="1"/>
  <c r="I156" i="1"/>
  <c r="I384" i="1" s="1"/>
  <c r="I515" i="1" s="1"/>
  <c r="H156" i="1"/>
  <c r="H384" i="1" s="1"/>
  <c r="H515" i="1" s="1"/>
  <c r="G156" i="1"/>
  <c r="G384" i="1" s="1"/>
  <c r="G515" i="1" s="1"/>
  <c r="F156" i="1"/>
  <c r="F384" i="1" s="1"/>
  <c r="F515" i="1" s="1"/>
  <c r="Q155" i="1"/>
  <c r="Q383" i="1" s="1"/>
  <c r="Q514" i="1" s="1"/>
  <c r="P155" i="1"/>
  <c r="P383" i="1" s="1"/>
  <c r="P514" i="1" s="1"/>
  <c r="O155" i="1"/>
  <c r="O383" i="1" s="1"/>
  <c r="O514" i="1" s="1"/>
  <c r="N155" i="1"/>
  <c r="N383" i="1" s="1"/>
  <c r="N514" i="1" s="1"/>
  <c r="M155" i="1"/>
  <c r="M383" i="1" s="1"/>
  <c r="M514" i="1" s="1"/>
  <c r="L155" i="1"/>
  <c r="K155" i="1"/>
  <c r="J155" i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O152" i="1"/>
  <c r="N152" i="1"/>
  <c r="M152" i="1"/>
  <c r="L152" i="1"/>
  <c r="K152" i="1"/>
  <c r="J152" i="1"/>
  <c r="J380" i="1" s="1"/>
  <c r="J437" i="1" s="1"/>
  <c r="I152" i="1"/>
  <c r="H152" i="1"/>
  <c r="G152" i="1"/>
  <c r="F152" i="1"/>
  <c r="F380" i="1" s="1"/>
  <c r="F437" i="1" s="1"/>
  <c r="Q136" i="1"/>
  <c r="P136" i="1"/>
  <c r="O136" i="1"/>
  <c r="N136" i="1"/>
  <c r="M136" i="1"/>
  <c r="M364" i="1" s="1"/>
  <c r="L136" i="1"/>
  <c r="L364" i="1" s="1"/>
  <c r="K136" i="1"/>
  <c r="K364" i="1" s="1"/>
  <c r="J136" i="1"/>
  <c r="J364" i="1" s="1"/>
  <c r="I136" i="1"/>
  <c r="I364" i="1" s="1"/>
  <c r="H136" i="1"/>
  <c r="H364" i="1" s="1"/>
  <c r="G136" i="1"/>
  <c r="G364" i="1" s="1"/>
  <c r="F136" i="1"/>
  <c r="F364" i="1" s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P134" i="1"/>
  <c r="O134" i="1"/>
  <c r="N134" i="1"/>
  <c r="M134" i="1"/>
  <c r="L134" i="1"/>
  <c r="K134" i="1"/>
  <c r="J134" i="1"/>
  <c r="J141" i="1" s="1" a="1"/>
  <c r="J141" i="1" s="1"/>
  <c r="I134" i="1"/>
  <c r="I141" i="1" s="1" a="1"/>
  <c r="I141" i="1" s="1"/>
  <c r="H134" i="1"/>
  <c r="H141" i="1" s="1" a="1"/>
  <c r="H141" i="1" s="1"/>
  <c r="G134" i="1"/>
  <c r="G362" i="1" s="1"/>
  <c r="G429" i="1" s="1"/>
  <c r="F134" i="1"/>
  <c r="F141" i="1" s="1" a="1"/>
  <c r="F141" i="1" s="1"/>
  <c r="Q133" i="1"/>
  <c r="Q140" i="1" s="1" a="1"/>
  <c r="Q140" i="1" s="1"/>
  <c r="P133" i="1"/>
  <c r="P140" i="1" s="1" a="1"/>
  <c r="P140" i="1" s="1"/>
  <c r="O133" i="1"/>
  <c r="O140" i="1" s="1" a="1"/>
  <c r="O140" i="1" s="1"/>
  <c r="N133" i="1"/>
  <c r="M133" i="1"/>
  <c r="M140" i="1" s="1" a="1"/>
  <c r="M140" i="1" s="1"/>
  <c r="L133" i="1"/>
  <c r="K133" i="1"/>
  <c r="K140" i="1" s="1" a="1"/>
  <c r="K140" i="1" s="1"/>
  <c r="J133" i="1"/>
  <c r="I133" i="1"/>
  <c r="I140" i="1" s="1" a="1"/>
  <c r="I140" i="1" s="1"/>
  <c r="H133" i="1"/>
  <c r="G133" i="1"/>
  <c r="F133" i="1"/>
  <c r="Q132" i="1"/>
  <c r="Q139" i="1" s="1" a="1"/>
  <c r="Q139" i="1" s="1"/>
  <c r="P132" i="1"/>
  <c r="P139" i="1" s="1" a="1"/>
  <c r="P139" i="1" s="1"/>
  <c r="O132" i="1"/>
  <c r="N132" i="1"/>
  <c r="M132" i="1"/>
  <c r="L132" i="1"/>
  <c r="K132" i="1"/>
  <c r="J132" i="1"/>
  <c r="I132" i="1"/>
  <c r="H132" i="1"/>
  <c r="G132" i="1"/>
  <c r="F132" i="1"/>
  <c r="F139" i="1" s="1" a="1"/>
  <c r="F139" i="1" s="1"/>
  <c r="Q131" i="1"/>
  <c r="Q138" i="1" s="1" a="1"/>
  <c r="Q138" i="1" s="1"/>
  <c r="P131" i="1"/>
  <c r="P138" i="1" s="1" a="1"/>
  <c r="P138" i="1" s="1"/>
  <c r="O131" i="1"/>
  <c r="O138" i="1" s="1" a="1"/>
  <c r="O138" i="1" s="1"/>
  <c r="N131" i="1"/>
  <c r="N130" i="1" s="1"/>
  <c r="M131" i="1"/>
  <c r="M130" i="1" s="1"/>
  <c r="L131" i="1"/>
  <c r="K131" i="1"/>
  <c r="J131" i="1"/>
  <c r="I131" i="1"/>
  <c r="H131" i="1"/>
  <c r="G131" i="1"/>
  <c r="F131" i="1"/>
  <c r="Q97" i="1"/>
  <c r="P97" i="1"/>
  <c r="O97" i="1"/>
  <c r="N97" i="1"/>
  <c r="N325" i="1" s="1"/>
  <c r="N480" i="1" s="1"/>
  <c r="M97" i="1"/>
  <c r="M325" i="1" s="1"/>
  <c r="M480" i="1" s="1"/>
  <c r="L97" i="1"/>
  <c r="L325" i="1" s="1"/>
  <c r="L480" i="1" s="1"/>
  <c r="K97" i="1"/>
  <c r="J97" i="1"/>
  <c r="J129" i="1" s="1"/>
  <c r="I97" i="1"/>
  <c r="I325" i="1" s="1"/>
  <c r="I480" i="1" s="1"/>
  <c r="H97" i="1"/>
  <c r="H129" i="1" s="1"/>
  <c r="G97" i="1"/>
  <c r="G129" i="1" s="1"/>
  <c r="F97" i="1"/>
  <c r="Q96" i="1"/>
  <c r="P96" i="1"/>
  <c r="P128" i="1" s="1"/>
  <c r="O96" i="1"/>
  <c r="N96" i="1"/>
  <c r="M96" i="1"/>
  <c r="L96" i="1"/>
  <c r="K96" i="1"/>
  <c r="J96" i="1"/>
  <c r="I96" i="1"/>
  <c r="H96" i="1"/>
  <c r="G96" i="1"/>
  <c r="F96" i="1"/>
  <c r="Q95" i="1"/>
  <c r="P95" i="1"/>
  <c r="P323" i="1" s="1"/>
  <c r="P478" i="1" s="1"/>
  <c r="O95" i="1"/>
  <c r="N95" i="1"/>
  <c r="N323" i="1" s="1"/>
  <c r="N478" i="1" s="1"/>
  <c r="M95" i="1"/>
  <c r="L95" i="1"/>
  <c r="K95" i="1"/>
  <c r="J95" i="1"/>
  <c r="I95" i="1"/>
  <c r="H95" i="1"/>
  <c r="G95" i="1"/>
  <c r="G323" i="1" s="1"/>
  <c r="G478" i="1" s="1"/>
  <c r="F95" i="1"/>
  <c r="F323" i="1" s="1"/>
  <c r="F478" i="1" s="1"/>
  <c r="Q94" i="1"/>
  <c r="Q322" i="1" s="1"/>
  <c r="Q477" i="1" s="1"/>
  <c r="P94" i="1"/>
  <c r="O94" i="1"/>
  <c r="O322" i="1" s="1"/>
  <c r="O477" i="1" s="1"/>
  <c r="N94" i="1"/>
  <c r="N322" i="1" s="1"/>
  <c r="N477" i="1" s="1"/>
  <c r="M94" i="1"/>
  <c r="M322" i="1" s="1"/>
  <c r="M477" i="1" s="1"/>
  <c r="L94" i="1"/>
  <c r="L322" i="1" s="1"/>
  <c r="K94" i="1"/>
  <c r="K322" i="1" s="1"/>
  <c r="K477" i="1" s="1"/>
  <c r="J94" i="1"/>
  <c r="I94" i="1"/>
  <c r="I322" i="1" s="1"/>
  <c r="I477" i="1" s="1"/>
  <c r="H94" i="1"/>
  <c r="H322" i="1" s="1"/>
  <c r="H477" i="1" s="1"/>
  <c r="G94" i="1"/>
  <c r="G322" i="1" s="1"/>
  <c r="G477" i="1" s="1"/>
  <c r="F94" i="1"/>
  <c r="F322" i="1" s="1"/>
  <c r="F477" i="1" s="1"/>
  <c r="Q93" i="1"/>
  <c r="Q125" i="1" s="1"/>
  <c r="P93" i="1"/>
  <c r="P125" i="1" s="1"/>
  <c r="O93" i="1"/>
  <c r="O125" i="1" s="1"/>
  <c r="N93" i="1"/>
  <c r="N125" i="1" s="1"/>
  <c r="M93" i="1"/>
  <c r="M125" i="1" s="1"/>
  <c r="L93" i="1"/>
  <c r="L321" i="1" s="1"/>
  <c r="L476" i="1" s="1"/>
  <c r="K93" i="1"/>
  <c r="J93" i="1"/>
  <c r="J321" i="1" s="1"/>
  <c r="J476" i="1" s="1"/>
  <c r="I93" i="1"/>
  <c r="H93" i="1"/>
  <c r="G93" i="1"/>
  <c r="F93" i="1"/>
  <c r="Q92" i="1"/>
  <c r="Q320" i="1" s="1"/>
  <c r="P92" i="1"/>
  <c r="P320" i="1" s="1"/>
  <c r="O92" i="1"/>
  <c r="N92" i="1"/>
  <c r="N124" i="1" s="1"/>
  <c r="M92" i="1"/>
  <c r="L92" i="1"/>
  <c r="K92" i="1"/>
  <c r="J92" i="1"/>
  <c r="J320" i="1" s="1"/>
  <c r="J475" i="1" s="1"/>
  <c r="I92" i="1"/>
  <c r="H92" i="1"/>
  <c r="G92" i="1"/>
  <c r="G124" i="1" s="1"/>
  <c r="F92" i="1"/>
  <c r="F124" i="1" s="1"/>
  <c r="Q91" i="1"/>
  <c r="P91" i="1"/>
  <c r="O91" i="1"/>
  <c r="N91" i="1"/>
  <c r="M91" i="1"/>
  <c r="L91" i="1"/>
  <c r="K91" i="1"/>
  <c r="J91" i="1"/>
  <c r="I91" i="1"/>
  <c r="H91" i="1"/>
  <c r="H319" i="1" s="1"/>
  <c r="H474" i="1" s="1"/>
  <c r="G91" i="1"/>
  <c r="F91" i="1"/>
  <c r="F319" i="1" s="1"/>
  <c r="F474" i="1" s="1"/>
  <c r="Q90" i="1"/>
  <c r="P90" i="1"/>
  <c r="P122" i="1" s="1"/>
  <c r="O90" i="1"/>
  <c r="N90" i="1"/>
  <c r="M90" i="1"/>
  <c r="L90" i="1"/>
  <c r="K90" i="1"/>
  <c r="J90" i="1"/>
  <c r="I90" i="1"/>
  <c r="H90" i="1"/>
  <c r="G90" i="1"/>
  <c r="G122" i="1" s="1"/>
  <c r="F90" i="1"/>
  <c r="F122" i="1" s="1"/>
  <c r="Q89" i="1"/>
  <c r="P89" i="1"/>
  <c r="O89" i="1"/>
  <c r="O121" i="1" s="1"/>
  <c r="N89" i="1"/>
  <c r="N121" i="1" s="1"/>
  <c r="M89" i="1"/>
  <c r="L89" i="1"/>
  <c r="K89" i="1"/>
  <c r="J89" i="1"/>
  <c r="I89" i="1"/>
  <c r="I317" i="1" s="1"/>
  <c r="I472" i="1" s="1"/>
  <c r="H89" i="1"/>
  <c r="G89" i="1"/>
  <c r="G317" i="1" s="1"/>
  <c r="G472" i="1" s="1"/>
  <c r="F89" i="1"/>
  <c r="Q88" i="1"/>
  <c r="P88" i="1"/>
  <c r="O88" i="1"/>
  <c r="N88" i="1"/>
  <c r="M88" i="1"/>
  <c r="L88" i="1"/>
  <c r="K88" i="1"/>
  <c r="J88" i="1"/>
  <c r="J120" i="1" s="1"/>
  <c r="I88" i="1"/>
  <c r="H88" i="1"/>
  <c r="H316" i="1" s="1"/>
  <c r="H471" i="1" s="1"/>
  <c r="G88" i="1"/>
  <c r="F88" i="1"/>
  <c r="Q87" i="1"/>
  <c r="P87" i="1"/>
  <c r="O87" i="1"/>
  <c r="N87" i="1"/>
  <c r="M87" i="1"/>
  <c r="L87" i="1"/>
  <c r="K87" i="1"/>
  <c r="K119" i="1" s="1"/>
  <c r="J87" i="1"/>
  <c r="J119" i="1" s="1"/>
  <c r="I87" i="1"/>
  <c r="I119" i="1" s="1"/>
  <c r="H87" i="1"/>
  <c r="H119" i="1" s="1"/>
  <c r="G87" i="1"/>
  <c r="G119" i="1" s="1"/>
  <c r="F87" i="1"/>
  <c r="Q86" i="1"/>
  <c r="Q118" i="1" s="1"/>
  <c r="P86" i="1"/>
  <c r="O86" i="1"/>
  <c r="N86" i="1"/>
  <c r="M86" i="1"/>
  <c r="L86" i="1"/>
  <c r="L314" i="1" s="1"/>
  <c r="K86" i="1"/>
  <c r="K314" i="1" s="1"/>
  <c r="J86" i="1"/>
  <c r="J314" i="1" s="1"/>
  <c r="I86" i="1"/>
  <c r="H86" i="1"/>
  <c r="G86" i="1"/>
  <c r="F86" i="1"/>
  <c r="Q85" i="1"/>
  <c r="P85" i="1"/>
  <c r="P117" i="1" s="1"/>
  <c r="O85" i="1"/>
  <c r="N85" i="1"/>
  <c r="M85" i="1"/>
  <c r="L85" i="1"/>
  <c r="K85" i="1"/>
  <c r="J85" i="1"/>
  <c r="I85" i="1"/>
  <c r="H85" i="1"/>
  <c r="G85" i="1"/>
  <c r="F85" i="1"/>
  <c r="Q84" i="1"/>
  <c r="Q116" i="1" s="1"/>
  <c r="P84" i="1"/>
  <c r="P116" i="1" s="1"/>
  <c r="O84" i="1"/>
  <c r="O116" i="1" s="1"/>
  <c r="N84" i="1"/>
  <c r="N116" i="1" s="1"/>
  <c r="M84" i="1"/>
  <c r="M116" i="1" s="1"/>
  <c r="L84" i="1"/>
  <c r="L116" i="1" s="1"/>
  <c r="K84" i="1"/>
  <c r="K116" i="1" s="1"/>
  <c r="J84" i="1"/>
  <c r="J116" i="1" s="1"/>
  <c r="I84" i="1"/>
  <c r="I116" i="1" s="1"/>
  <c r="H84" i="1"/>
  <c r="G84" i="1"/>
  <c r="G116" i="1" s="1"/>
  <c r="F84" i="1"/>
  <c r="Q83" i="1"/>
  <c r="Q115" i="1" s="1"/>
  <c r="P83" i="1"/>
  <c r="P115" i="1" s="1"/>
  <c r="O83" i="1"/>
  <c r="O115" i="1" s="1"/>
  <c r="N83" i="1"/>
  <c r="N115" i="1" s="1"/>
  <c r="M83" i="1"/>
  <c r="M115" i="1" s="1"/>
  <c r="L83" i="1"/>
  <c r="L115" i="1" s="1"/>
  <c r="K83" i="1"/>
  <c r="J83" i="1"/>
  <c r="J115" i="1" s="1"/>
  <c r="I83" i="1"/>
  <c r="H83" i="1"/>
  <c r="G83" i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O73" i="1"/>
  <c r="N73" i="1"/>
  <c r="M73" i="1"/>
  <c r="L73" i="1"/>
  <c r="K73" i="1"/>
  <c r="J73" i="1"/>
  <c r="I73" i="1"/>
  <c r="I301" i="1" s="1"/>
  <c r="I465" i="1" s="1"/>
  <c r="H73" i="1"/>
  <c r="H301" i="1" s="1"/>
  <c r="H465" i="1" s="1"/>
  <c r="G73" i="1"/>
  <c r="G301" i="1" s="1"/>
  <c r="G465" i="1" s="1"/>
  <c r="F73" i="1"/>
  <c r="F301" i="1" s="1"/>
  <c r="F465" i="1" s="1"/>
  <c r="Q72" i="1"/>
  <c r="Q300" i="1" s="1"/>
  <c r="Q413" i="1" s="1"/>
  <c r="P72" i="1"/>
  <c r="P300" i="1" s="1"/>
  <c r="P413" i="1" s="1"/>
  <c r="O72" i="1"/>
  <c r="O300" i="1" s="1"/>
  <c r="O413" i="1" s="1"/>
  <c r="N72" i="1"/>
  <c r="N300" i="1" s="1"/>
  <c r="N413" i="1" s="1"/>
  <c r="M72" i="1"/>
  <c r="M300" i="1" s="1"/>
  <c r="M413" i="1" s="1"/>
  <c r="L72" i="1"/>
  <c r="K72" i="1"/>
  <c r="J72" i="1"/>
  <c r="I72" i="1"/>
  <c r="I300" i="1" s="1"/>
  <c r="H72" i="1"/>
  <c r="H300" i="1" s="1"/>
  <c r="H413" i="1" s="1"/>
  <c r="G72" i="1"/>
  <c r="G300" i="1" s="1"/>
  <c r="F72" i="1"/>
  <c r="F300" i="1" s="1"/>
  <c r="F413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P1648" i="1" a="1"/>
  <c r="P1648" i="1" s="1"/>
  <c r="H1648" i="1" a="1"/>
  <c r="H1648" i="1" s="1"/>
  <c r="L1648" i="1" a="1"/>
  <c r="L1648" i="1" s="1"/>
  <c r="Q1648" i="1" a="1"/>
  <c r="Q1648" i="1"/>
  <c r="O1648" i="1" a="1"/>
  <c r="O1648" i="1" s="1"/>
  <c r="K1648" i="1" a="1"/>
  <c r="K1648" i="1" s="1"/>
  <c r="M1648" i="1" a="1"/>
  <c r="M1648" i="1" s="1"/>
  <c r="J1648" i="1" a="1"/>
  <c r="J1648" i="1" s="1"/>
  <c r="I1648" i="1" a="1"/>
  <c r="I1648" i="1"/>
  <c r="N1648" i="1" a="1"/>
  <c r="N1648" i="1"/>
  <c r="G1644" i="1" a="1"/>
  <c r="G1644" i="1" s="1"/>
  <c r="H1644" i="1" a="1"/>
  <c r="H1644" i="1"/>
  <c r="I1644" i="1" a="1"/>
  <c r="I1644" i="1" s="1"/>
  <c r="N1644" i="1" a="1"/>
  <c r="N1644" i="1"/>
  <c r="P1644" i="1" a="1"/>
  <c r="P1644" i="1" s="1"/>
  <c r="J1644" i="1" a="1"/>
  <c r="J1644" i="1" s="1"/>
  <c r="F1644" i="1" a="1"/>
  <c r="F1644" i="1" s="1"/>
  <c r="M1644" i="1" a="1"/>
  <c r="M1644" i="1" s="1"/>
  <c r="G1648" i="1" a="1"/>
  <c r="G1648" i="1" s="1"/>
  <c r="Q1644" i="1" a="1"/>
  <c r="Q1644" i="1" s="1"/>
  <c r="K1644" i="1" a="1"/>
  <c r="K1644" i="1" s="1"/>
  <c r="F1648" i="1" a="1"/>
  <c r="F1648" i="1" s="1"/>
  <c r="L1644" i="1" a="1"/>
  <c r="L1644" i="1"/>
  <c r="O1644" i="1" a="1"/>
  <c r="O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Q30" i="1" s="1"/>
  <c r="P32" i="1"/>
  <c r="O32" i="1"/>
  <c r="N32" i="1"/>
  <c r="M32" i="1"/>
  <c r="M30" i="1" s="1" a="1"/>
  <c r="M30" i="1" s="1"/>
  <c r="L32" i="1"/>
  <c r="K32" i="1"/>
  <c r="J32" i="1"/>
  <c r="I32" i="1"/>
  <c r="I30" i="1" s="1" a="1"/>
  <c r="I30" i="1" s="1"/>
  <c r="H32" i="1"/>
  <c r="G32" i="1"/>
  <c r="F32" i="1"/>
  <c r="F30" i="1" s="1" a="1"/>
  <c r="F30" i="1" s="1"/>
  <c r="Q1708" i="1" a="1"/>
  <c r="Q1708" i="1"/>
  <c r="G1708" i="1" a="1"/>
  <c r="G1708" i="1"/>
  <c r="K1708" i="1" a="1"/>
  <c r="K1708" i="1"/>
  <c r="I1709" i="1" a="1"/>
  <c r="I1709" i="1" s="1"/>
  <c r="L1708" i="1" a="1"/>
  <c r="L1708" i="1"/>
  <c r="I1708" i="1" a="1"/>
  <c r="I1708" i="1"/>
  <c r="P1708" i="1" a="1"/>
  <c r="P1708" i="1"/>
  <c r="J1709" i="1" a="1"/>
  <c r="J1709" i="1" s="1"/>
  <c r="J1708" i="1" a="1"/>
  <c r="J1708" i="1" s="1"/>
  <c r="L1709" i="1" a="1"/>
  <c r="L1709" i="1" s="1"/>
  <c r="H1708" i="1" a="1"/>
  <c r="H1708" i="1" s="1"/>
  <c r="P1709" i="1" a="1"/>
  <c r="P1709" i="1" s="1"/>
  <c r="H1709" i="1" a="1"/>
  <c r="H1709" i="1"/>
  <c r="O1709" i="1" a="1"/>
  <c r="O1709" i="1"/>
  <c r="F1709" i="1" a="1"/>
  <c r="F1709" i="1"/>
  <c r="N1708" i="1" a="1"/>
  <c r="N1708" i="1"/>
  <c r="G1709" i="1" a="1"/>
  <c r="G1709" i="1"/>
  <c r="F1708" i="1" a="1"/>
  <c r="F1708" i="1"/>
  <c r="K1709" i="1" a="1"/>
  <c r="K1709" i="1"/>
  <c r="N1709" i="1" a="1"/>
  <c r="N1709" i="1" s="1"/>
  <c r="O1708" i="1" a="1"/>
  <c r="O1708" i="1" s="1"/>
  <c r="Q1709" i="1" a="1"/>
  <c r="Q1709" i="1" s="1"/>
  <c r="M1709" i="1" a="1"/>
  <c r="M1709" i="1" s="1"/>
  <c r="M1708" i="1" a="1"/>
  <c r="M1708" i="1" s="1"/>
  <c r="N743" i="1" a="1"/>
  <c r="N743" i="1" s="1"/>
  <c r="Q743" i="1" a="1"/>
  <c r="Q743" i="1"/>
  <c r="P743" i="1" a="1"/>
  <c r="P743" i="1"/>
  <c r="M743" i="1" a="1"/>
  <c r="M743" i="1" s="1"/>
  <c r="L743" i="1" a="1"/>
  <c r="L743" i="1" s="1"/>
  <c r="O743" i="1" a="1"/>
  <c r="O743" i="1"/>
  <c r="J742" i="1" a="1"/>
  <c r="J742" i="1"/>
  <c r="J744" i="1" s="1" a="1"/>
  <c r="J744" i="1" s="1"/>
  <c r="O740" i="1" a="1"/>
  <c r="O740" i="1"/>
  <c r="G740" i="1" a="1"/>
  <c r="G740" i="1" s="1"/>
  <c r="K740" i="1" a="1"/>
  <c r="K740" i="1" s="1"/>
  <c r="Q740" i="1" a="1"/>
  <c r="Q740" i="1"/>
  <c r="N740" i="1" a="1"/>
  <c r="N740" i="1"/>
  <c r="I740" i="1" a="1"/>
  <c r="I740" i="1"/>
  <c r="P740" i="1" a="1"/>
  <c r="P740" i="1"/>
  <c r="F740" i="1" a="1"/>
  <c r="F740" i="1"/>
  <c r="K743" i="1" a="1"/>
  <c r="K743" i="1" s="1"/>
  <c r="J743" i="1" a="1"/>
  <c r="J743" i="1" s="1"/>
  <c r="I743" i="1" a="1"/>
  <c r="I743" i="1"/>
  <c r="H743" i="1" a="1"/>
  <c r="H743" i="1"/>
  <c r="M740" i="1" a="1"/>
  <c r="M740" i="1"/>
  <c r="L742" i="1" a="1"/>
  <c r="L742" i="1"/>
  <c r="L744" i="1" s="1" a="1"/>
  <c r="L744" i="1" s="1"/>
  <c r="G743" i="1" a="1"/>
  <c r="G743" i="1"/>
  <c r="F743" i="1" a="1"/>
  <c r="F743" i="1" s="1"/>
  <c r="L740" i="1" a="1"/>
  <c r="L740" i="1" s="1"/>
  <c r="J740" i="1" a="1"/>
  <c r="J740" i="1"/>
  <c r="H740" i="1" a="1"/>
  <c r="H740" i="1"/>
  <c r="O727" i="1" a="1"/>
  <c r="O727" i="1"/>
  <c r="Q727" i="1" a="1"/>
  <c r="Q727" i="1"/>
  <c r="G727" i="1" a="1"/>
  <c r="G727" i="1"/>
  <c r="L727" i="1" a="1"/>
  <c r="L727" i="1"/>
  <c r="H727" i="1" a="1"/>
  <c r="H727" i="1"/>
  <c r="J727" i="1" a="1"/>
  <c r="J727" i="1"/>
  <c r="K727" i="1" a="1"/>
  <c r="K727" i="1"/>
  <c r="I727" i="1" a="1"/>
  <c r="I727" i="1"/>
  <c r="N727" i="1" a="1"/>
  <c r="N727" i="1"/>
  <c r="P727" i="1" a="1"/>
  <c r="P727" i="1"/>
  <c r="M727" i="1" a="1"/>
  <c r="M727" i="1"/>
  <c r="F727" i="1" a="1"/>
  <c r="F727" i="1"/>
  <c r="L726" i="1" a="1"/>
  <c r="L726" i="1" s="1"/>
  <c r="L728" i="1" s="1" a="1"/>
  <c r="L728" i="1" s="1"/>
  <c r="K719" i="1" a="1"/>
  <c r="K719" i="1"/>
  <c r="Q720" i="1" a="1"/>
  <c r="Q720" i="1" s="1"/>
  <c r="I720" i="1" a="1"/>
  <c r="I720" i="1" s="1"/>
  <c r="G719" i="1" a="1"/>
  <c r="G719" i="1"/>
  <c r="P718" i="1" a="1"/>
  <c r="P718" i="1"/>
  <c r="F718" i="1" a="1"/>
  <c r="F718" i="1"/>
  <c r="J718" i="1" a="1"/>
  <c r="J718" i="1"/>
  <c r="L720" i="1" a="1"/>
  <c r="L720" i="1"/>
  <c r="L719" i="1" a="1"/>
  <c r="L719" i="1" s="1"/>
  <c r="P716" i="1" a="1"/>
  <c r="P716" i="1"/>
  <c r="I724" i="1" a="1"/>
  <c r="I724" i="1"/>
  <c r="O718" i="1" a="1"/>
  <c r="O718" i="1"/>
  <c r="F720" i="1" a="1"/>
  <c r="F720" i="1" s="1"/>
  <c r="F726" i="1" s="1" a="1"/>
  <c r="F726" i="1" s="1"/>
  <c r="F728" i="1" s="1" a="1"/>
  <c r="F728" i="1" s="1"/>
  <c r="K724" i="1" a="1"/>
  <c r="K724" i="1"/>
  <c r="F724" i="1" a="1"/>
  <c r="F724" i="1"/>
  <c r="O724" i="1" a="1"/>
  <c r="O724" i="1" s="1"/>
  <c r="K718" i="1" a="1"/>
  <c r="K718" i="1"/>
  <c r="N724" i="1" a="1"/>
  <c r="N724" i="1"/>
  <c r="M724" i="1" a="1"/>
  <c r="M724" i="1"/>
  <c r="N720" i="1" a="1"/>
  <c r="N720" i="1"/>
  <c r="P719" i="1" a="1"/>
  <c r="P719" i="1"/>
  <c r="J724" i="1" a="1"/>
  <c r="J724" i="1" s="1"/>
  <c r="H724" i="1" a="1"/>
  <c r="H724" i="1"/>
  <c r="G718" i="1" a="1"/>
  <c r="G718" i="1"/>
  <c r="G726" i="1" s="1" a="1"/>
  <c r="G726" i="1" s="1"/>
  <c r="G728" i="1" s="1" a="1"/>
  <c r="G728" i="1" s="1"/>
  <c r="J720" i="1" a="1"/>
  <c r="J720" i="1"/>
  <c r="H718" i="1" a="1"/>
  <c r="H718" i="1"/>
  <c r="O720" i="1" a="1"/>
  <c r="O720" i="1" s="1"/>
  <c r="K720" i="1" a="1"/>
  <c r="K720" i="1"/>
  <c r="M719" i="1" a="1"/>
  <c r="M719" i="1"/>
  <c r="I719" i="1" a="1"/>
  <c r="I719" i="1"/>
  <c r="O716" i="1" a="1"/>
  <c r="O716" i="1"/>
  <c r="L718" i="1" a="1"/>
  <c r="L718" i="1"/>
  <c r="G720" i="1" a="1"/>
  <c r="G720" i="1"/>
  <c r="N719" i="1" a="1"/>
  <c r="N719" i="1"/>
  <c r="Q718" i="1" a="1"/>
  <c r="Q718" i="1"/>
  <c r="P724" i="1" a="1"/>
  <c r="P724" i="1" s="1"/>
  <c r="H719" i="1" a="1"/>
  <c r="H719" i="1"/>
  <c r="N718" i="1" a="1"/>
  <c r="N718" i="1"/>
  <c r="G724" i="1" a="1"/>
  <c r="G724" i="1" s="1"/>
  <c r="P720" i="1" a="1"/>
  <c r="P720" i="1"/>
  <c r="O719" i="1" a="1"/>
  <c r="O719" i="1" s="1"/>
  <c r="M718" i="1" a="1"/>
  <c r="M718" i="1"/>
  <c r="M742" i="1" s="1" a="1"/>
  <c r="M742" i="1" s="1"/>
  <c r="M744" i="1" s="1" a="1"/>
  <c r="M744" i="1" s="1"/>
  <c r="I718" i="1" a="1"/>
  <c r="I718" i="1"/>
  <c r="H720" i="1" a="1"/>
  <c r="H720" i="1"/>
  <c r="H742" i="1" s="1" a="1"/>
  <c r="H742" i="1" s="1"/>
  <c r="H744" i="1" s="1" a="1"/>
  <c r="H744" i="1" s="1"/>
  <c r="F719" i="1" a="1"/>
  <c r="F719" i="1"/>
  <c r="Q719" i="1" a="1"/>
  <c r="Q719" i="1"/>
  <c r="J719" i="1" a="1"/>
  <c r="J719" i="1"/>
  <c r="Q724" i="1" a="1"/>
  <c r="Q724" i="1"/>
  <c r="L724" i="1" a="1"/>
  <c r="L724" i="1"/>
  <c r="Q716" i="1" a="1"/>
  <c r="Q716" i="1" s="1"/>
  <c r="M720" i="1" a="1"/>
  <c r="M720" i="1"/>
  <c r="H711" i="1" a="1"/>
  <c r="H711" i="1"/>
  <c r="O709" i="1" a="1"/>
  <c r="O709" i="1" s="1"/>
  <c r="G711" i="1" a="1"/>
  <c r="G711" i="1" s="1"/>
  <c r="J711" i="1" a="1"/>
  <c r="J711" i="1" s="1"/>
  <c r="G709" i="1" a="1"/>
  <c r="G709" i="1"/>
  <c r="M711" i="1" a="1"/>
  <c r="M711" i="1"/>
  <c r="N709" i="1" a="1"/>
  <c r="N709" i="1"/>
  <c r="N716" i="1" a="1"/>
  <c r="N716" i="1"/>
  <c r="M716" i="1" a="1"/>
  <c r="M716" i="1"/>
  <c r="L716" i="1" a="1"/>
  <c r="L716" i="1"/>
  <c r="L711" i="1" a="1"/>
  <c r="L711" i="1"/>
  <c r="F716" i="1" a="1"/>
  <c r="F716" i="1"/>
  <c r="Q711" i="1" a="1"/>
  <c r="Q711" i="1" s="1"/>
  <c r="M709" i="1" a="1"/>
  <c r="M709" i="1"/>
  <c r="J709" i="1" a="1"/>
  <c r="J709" i="1"/>
  <c r="I716" i="1" a="1"/>
  <c r="I716" i="1"/>
  <c r="F711" i="1" a="1"/>
  <c r="F711" i="1" s="1"/>
  <c r="P709" i="1" a="1"/>
  <c r="P709" i="1" s="1"/>
  <c r="K716" i="1" a="1"/>
  <c r="K716" i="1"/>
  <c r="J716" i="1" a="1"/>
  <c r="J716" i="1"/>
  <c r="I711" i="1" a="1"/>
  <c r="I711" i="1"/>
  <c r="O711" i="1" a="1"/>
  <c r="O711" i="1"/>
  <c r="Q709" i="1" a="1"/>
  <c r="Q709" i="1"/>
  <c r="H709" i="1" a="1"/>
  <c r="H709" i="1"/>
  <c r="K709" i="1" a="1"/>
  <c r="K709" i="1"/>
  <c r="G716" i="1" a="1"/>
  <c r="G716" i="1"/>
  <c r="I709" i="1" a="1"/>
  <c r="I709" i="1" s="1"/>
  <c r="P711" i="1" a="1"/>
  <c r="P711" i="1"/>
  <c r="H716" i="1" a="1"/>
  <c r="H716" i="1"/>
  <c r="K711" i="1" a="1"/>
  <c r="K711" i="1" s="1"/>
  <c r="N711" i="1" a="1"/>
  <c r="N711" i="1"/>
  <c r="F709" i="1" a="1"/>
  <c r="F709" i="1" s="1"/>
  <c r="L709" i="1" a="1"/>
  <c r="L709" i="1"/>
  <c r="P696" i="1" a="1"/>
  <c r="P696" i="1"/>
  <c r="N696" i="1" a="1"/>
  <c r="N696" i="1"/>
  <c r="M696" i="1" a="1"/>
  <c r="M696" i="1"/>
  <c r="F687" i="1" a="1"/>
  <c r="F687" i="1"/>
  <c r="H687" i="1" a="1"/>
  <c r="H687" i="1"/>
  <c r="G688" i="1" a="1"/>
  <c r="G688" i="1"/>
  <c r="F696" i="1" a="1"/>
  <c r="F696" i="1"/>
  <c r="M688" i="1" a="1"/>
  <c r="M688" i="1" s="1"/>
  <c r="Q687" i="1" a="1"/>
  <c r="Q687" i="1"/>
  <c r="N687" i="1" a="1"/>
  <c r="N687" i="1"/>
  <c r="J696" i="1" a="1"/>
  <c r="J696" i="1"/>
  <c r="L688" i="1" a="1"/>
  <c r="L688" i="1" s="1"/>
  <c r="H688" i="1" a="1"/>
  <c r="H688" i="1" s="1"/>
  <c r="Q697" i="1" a="1"/>
  <c r="Q697" i="1"/>
  <c r="O687" i="1" a="1"/>
  <c r="O687" i="1"/>
  <c r="J687" i="1" a="1"/>
  <c r="J687" i="1"/>
  <c r="I697" i="1" a="1"/>
  <c r="I697" i="1"/>
  <c r="G696" i="1" a="1"/>
  <c r="G696" i="1"/>
  <c r="O688" i="1" a="1"/>
  <c r="O688" i="1"/>
  <c r="N688" i="1" a="1"/>
  <c r="N688" i="1"/>
  <c r="P688" i="1" a="1"/>
  <c r="P688" i="1"/>
  <c r="O696" i="1" a="1"/>
  <c r="O696" i="1" s="1"/>
  <c r="I696" i="1" a="1"/>
  <c r="I696" i="1"/>
  <c r="M687" i="1" a="1"/>
  <c r="M687" i="1"/>
  <c r="L696" i="1" a="1"/>
  <c r="L696" i="1"/>
  <c r="G687" i="1" a="1"/>
  <c r="G687" i="1" s="1"/>
  <c r="P697" i="1" a="1"/>
  <c r="P697" i="1" s="1"/>
  <c r="O697" i="1" a="1"/>
  <c r="O697" i="1" s="1"/>
  <c r="N697" i="1" a="1"/>
  <c r="N697" i="1"/>
  <c r="K697" i="1" a="1"/>
  <c r="K697" i="1"/>
  <c r="M697" i="1" a="1"/>
  <c r="M697" i="1"/>
  <c r="L697" i="1" a="1"/>
  <c r="L697" i="1"/>
  <c r="K696" i="1" a="1"/>
  <c r="K696" i="1"/>
  <c r="H697" i="1" a="1"/>
  <c r="H697" i="1"/>
  <c r="P687" i="1" a="1"/>
  <c r="P687" i="1"/>
  <c r="J697" i="1" a="1"/>
  <c r="J697" i="1" s="1"/>
  <c r="Q688" i="1" a="1"/>
  <c r="Q688" i="1"/>
  <c r="K688" i="1" a="1"/>
  <c r="K688" i="1"/>
  <c r="L687" i="1" a="1"/>
  <c r="L687" i="1"/>
  <c r="J688" i="1" a="1"/>
  <c r="J688" i="1"/>
  <c r="F688" i="1" a="1"/>
  <c r="F688" i="1" s="1"/>
  <c r="Q696" i="1" a="1"/>
  <c r="Q696" i="1"/>
  <c r="K687" i="1" a="1"/>
  <c r="K687" i="1" s="1"/>
  <c r="I687" i="1" a="1"/>
  <c r="I687" i="1"/>
  <c r="H696" i="1" a="1"/>
  <c r="H696" i="1"/>
  <c r="G697" i="1" a="1"/>
  <c r="G697" i="1"/>
  <c r="F697" i="1" a="1"/>
  <c r="F697" i="1"/>
  <c r="I688" i="1" a="1"/>
  <c r="I688" i="1"/>
  <c r="F683" i="1" a="1"/>
  <c r="F683" i="1"/>
  <c r="M685" i="1" a="1"/>
  <c r="M685" i="1" s="1"/>
  <c r="Q682" i="1" a="1"/>
  <c r="Q682" i="1"/>
  <c r="L685" i="1" a="1"/>
  <c r="L685" i="1"/>
  <c r="M683" i="1" a="1"/>
  <c r="M683" i="1" s="1"/>
  <c r="H685" i="1" a="1"/>
  <c r="H685" i="1"/>
  <c r="I683" i="1" a="1"/>
  <c r="I683" i="1" s="1"/>
  <c r="F685" i="1" a="1"/>
  <c r="F685" i="1" s="1"/>
  <c r="K683" i="1" a="1"/>
  <c r="K683" i="1"/>
  <c r="O683" i="1" a="1"/>
  <c r="O683" i="1"/>
  <c r="Q683" i="1" a="1"/>
  <c r="Q683" i="1"/>
  <c r="P683" i="1" a="1"/>
  <c r="P683" i="1"/>
  <c r="L683" i="1" a="1"/>
  <c r="L683" i="1"/>
  <c r="O682" i="1" a="1"/>
  <c r="O682" i="1"/>
  <c r="H683" i="1" a="1"/>
  <c r="H683" i="1"/>
  <c r="G683" i="1" a="1"/>
  <c r="G683" i="1" s="1"/>
  <c r="J683" i="1" a="1"/>
  <c r="J683" i="1"/>
  <c r="Q685" i="1" a="1"/>
  <c r="Q685" i="1"/>
  <c r="P685" i="1" a="1"/>
  <c r="P685" i="1"/>
  <c r="N683" i="1" a="1"/>
  <c r="N683" i="1" s="1"/>
  <c r="P682" i="1" a="1"/>
  <c r="P682" i="1" s="1"/>
  <c r="O685" i="1" a="1"/>
  <c r="O685" i="1" s="1"/>
  <c r="I685" i="1" a="1"/>
  <c r="I685" i="1" s="1"/>
  <c r="N685" i="1" a="1"/>
  <c r="N685" i="1"/>
  <c r="K685" i="1" a="1"/>
  <c r="K685" i="1"/>
  <c r="J685" i="1" a="1"/>
  <c r="J685" i="1"/>
  <c r="G685" i="1" a="1"/>
  <c r="G685" i="1"/>
  <c r="M682" i="1" a="1"/>
  <c r="M682" i="1"/>
  <c r="J682" i="1" a="1"/>
  <c r="J682" i="1"/>
  <c r="N682" i="1" a="1"/>
  <c r="N682" i="1" s="1"/>
  <c r="L682" i="1" a="1"/>
  <c r="L682" i="1"/>
  <c r="K682" i="1" a="1"/>
  <c r="K682" i="1"/>
  <c r="I682" i="1" a="1"/>
  <c r="I682" i="1" s="1"/>
  <c r="F682" i="1" a="1"/>
  <c r="F682" i="1"/>
  <c r="H682" i="1" a="1"/>
  <c r="H682" i="1" s="1"/>
  <c r="G682" i="1" a="1"/>
  <c r="G682" i="1" s="1"/>
  <c r="O681" i="1" a="1"/>
  <c r="O681" i="1" s="1"/>
  <c r="L681" i="1" a="1"/>
  <c r="L681" i="1"/>
  <c r="I681" i="1" a="1"/>
  <c r="I681" i="1"/>
  <c r="N681" i="1" a="1"/>
  <c r="N681" i="1"/>
  <c r="H681" i="1" a="1"/>
  <c r="H681" i="1"/>
  <c r="J681" i="1" a="1"/>
  <c r="J681" i="1"/>
  <c r="G681" i="1" a="1"/>
  <c r="G681" i="1"/>
  <c r="F681" i="1" a="1"/>
  <c r="F681" i="1" s="1"/>
  <c r="K681" i="1" a="1"/>
  <c r="K681" i="1"/>
  <c r="M681" i="1" a="1"/>
  <c r="M681" i="1"/>
  <c r="Q681" i="1" a="1"/>
  <c r="Q681" i="1"/>
  <c r="P681" i="1" a="1"/>
  <c r="P681" i="1" s="1"/>
  <c r="H666" i="1" a="1"/>
  <c r="H666" i="1" s="1"/>
  <c r="O664" i="1" a="1"/>
  <c r="O664" i="1" s="1"/>
  <c r="Q666" i="1" a="1"/>
  <c r="Q666" i="1" s="1"/>
  <c r="P666" i="1" a="1"/>
  <c r="P666" i="1"/>
  <c r="O666" i="1" a="1"/>
  <c r="O666" i="1"/>
  <c r="F665" i="1" a="1"/>
  <c r="F665" i="1"/>
  <c r="K665" i="1" a="1"/>
  <c r="K665" i="1"/>
  <c r="L664" i="1" a="1"/>
  <c r="L664" i="1"/>
  <c r="N666" i="1" a="1"/>
  <c r="N666" i="1"/>
  <c r="M666" i="1" a="1"/>
  <c r="M666" i="1" s="1"/>
  <c r="H664" i="1" a="1"/>
  <c r="H664" i="1"/>
  <c r="L666" i="1" a="1"/>
  <c r="L666" i="1"/>
  <c r="K666" i="1" a="1"/>
  <c r="K666" i="1"/>
  <c r="N664" i="1" a="1"/>
  <c r="N664" i="1"/>
  <c r="J666" i="1" a="1"/>
  <c r="J666" i="1" s="1"/>
  <c r="I666" i="1" a="1"/>
  <c r="I666" i="1"/>
  <c r="I664" i="1" a="1"/>
  <c r="I664" i="1" s="1"/>
  <c r="G665" i="1" a="1"/>
  <c r="G665" i="1"/>
  <c r="P665" i="1" a="1"/>
  <c r="P665" i="1"/>
  <c r="O665" i="1" a="1"/>
  <c r="O665" i="1"/>
  <c r="N665" i="1" a="1"/>
  <c r="N665" i="1"/>
  <c r="M664" i="1" a="1"/>
  <c r="M664" i="1"/>
  <c r="K664" i="1" a="1"/>
  <c r="K664" i="1"/>
  <c r="M665" i="1" a="1"/>
  <c r="M665" i="1" s="1"/>
  <c r="G664" i="1" a="1"/>
  <c r="G664" i="1"/>
  <c r="J665" i="1" a="1"/>
  <c r="J665" i="1"/>
  <c r="L665" i="1" a="1"/>
  <c r="L665" i="1"/>
  <c r="I665" i="1" a="1"/>
  <c r="I665" i="1"/>
  <c r="H665" i="1" a="1"/>
  <c r="H665" i="1" s="1"/>
  <c r="P664" i="1" a="1"/>
  <c r="P664" i="1"/>
  <c r="J664" i="1" a="1"/>
  <c r="J664" i="1"/>
  <c r="G666" i="1" a="1"/>
  <c r="G666" i="1"/>
  <c r="F666" i="1" a="1"/>
  <c r="F666" i="1"/>
  <c r="Q665" i="1" a="1"/>
  <c r="Q665" i="1"/>
  <c r="Q664" i="1" a="1"/>
  <c r="Q664" i="1"/>
  <c r="F664" i="1" a="1"/>
  <c r="F664" i="1"/>
  <c r="J652" i="1" a="1"/>
  <c r="J652" i="1"/>
  <c r="H652" i="1" a="1"/>
  <c r="H652" i="1" s="1"/>
  <c r="M650" i="1" a="1"/>
  <c r="M650" i="1"/>
  <c r="Q653" i="1" a="1"/>
  <c r="Q653" i="1"/>
  <c r="K653" i="1" a="1"/>
  <c r="K653" i="1"/>
  <c r="P653" i="1" a="1"/>
  <c r="P653" i="1"/>
  <c r="H653" i="1" a="1"/>
  <c r="H653" i="1" s="1"/>
  <c r="G653" i="1" a="1"/>
  <c r="G653" i="1"/>
  <c r="Q652" i="1" a="1"/>
  <c r="Q652" i="1"/>
  <c r="K652" i="1" a="1"/>
  <c r="K652" i="1"/>
  <c r="L652" i="1" a="1"/>
  <c r="L652" i="1"/>
  <c r="O652" i="1" a="1"/>
  <c r="O652" i="1"/>
  <c r="Q650" i="1" a="1"/>
  <c r="Q650" i="1"/>
  <c r="F652" i="1" a="1"/>
  <c r="F652" i="1"/>
  <c r="O653" i="1" a="1"/>
  <c r="O653" i="1"/>
  <c r="N653" i="1" a="1"/>
  <c r="N653" i="1" s="1"/>
  <c r="G652" i="1" a="1"/>
  <c r="G652" i="1"/>
  <c r="P652" i="1" a="1"/>
  <c r="P652" i="1"/>
  <c r="L653" i="1" a="1"/>
  <c r="L653" i="1" s="1"/>
  <c r="I653" i="1" a="1"/>
  <c r="I653" i="1"/>
  <c r="N652" i="1" a="1"/>
  <c r="N652" i="1" s="1"/>
  <c r="M652" i="1" a="1"/>
  <c r="M652" i="1"/>
  <c r="M653" i="1" a="1"/>
  <c r="M653" i="1"/>
  <c r="I652" i="1" a="1"/>
  <c r="I652" i="1"/>
  <c r="P650" i="1" a="1"/>
  <c r="P650" i="1"/>
  <c r="O650" i="1" a="1"/>
  <c r="O650" i="1"/>
  <c r="F653" i="1" a="1"/>
  <c r="F653" i="1"/>
  <c r="J653" i="1" a="1"/>
  <c r="J653" i="1"/>
  <c r="N650" i="1" a="1"/>
  <c r="N650" i="1"/>
  <c r="H650" i="1" a="1"/>
  <c r="H650" i="1" s="1"/>
  <c r="F650" i="1" a="1"/>
  <c r="F650" i="1"/>
  <c r="Q649" i="1" a="1"/>
  <c r="Q649" i="1"/>
  <c r="P649" i="1" a="1"/>
  <c r="P649" i="1" s="1"/>
  <c r="O649" i="1" a="1"/>
  <c r="O649" i="1" s="1"/>
  <c r="N649" i="1" a="1"/>
  <c r="N649" i="1" s="1"/>
  <c r="I649" i="1" a="1"/>
  <c r="I649" i="1"/>
  <c r="M649" i="1" a="1"/>
  <c r="M649" i="1"/>
  <c r="K649" i="1" a="1"/>
  <c r="K649" i="1"/>
  <c r="J649" i="1" a="1"/>
  <c r="J649" i="1"/>
  <c r="H649" i="1" a="1"/>
  <c r="H649" i="1"/>
  <c r="L650" i="1" a="1"/>
  <c r="L650" i="1"/>
  <c r="J650" i="1" a="1"/>
  <c r="J650" i="1"/>
  <c r="L649" i="1" a="1"/>
  <c r="L649" i="1"/>
  <c r="G650" i="1" a="1"/>
  <c r="G650" i="1" s="1"/>
  <c r="K650" i="1" a="1"/>
  <c r="K650" i="1"/>
  <c r="I650" i="1" a="1"/>
  <c r="I650" i="1"/>
  <c r="H648" i="1" a="1"/>
  <c r="H648" i="1"/>
  <c r="N647" i="1" a="1"/>
  <c r="N647" i="1" s="1"/>
  <c r="H647" i="1" a="1"/>
  <c r="H647" i="1" s="1"/>
  <c r="G649" i="1" a="1"/>
  <c r="G649" i="1"/>
  <c r="I648" i="1" a="1"/>
  <c r="I648" i="1"/>
  <c r="F649" i="1" a="1"/>
  <c r="F649" i="1"/>
  <c r="Q648" i="1" a="1"/>
  <c r="Q648" i="1"/>
  <c r="M648" i="1" a="1"/>
  <c r="M648" i="1"/>
  <c r="K648" i="1" a="1"/>
  <c r="K648" i="1"/>
  <c r="M643" i="1" a="1"/>
  <c r="M643" i="1"/>
  <c r="G648" i="1" a="1"/>
  <c r="G648" i="1"/>
  <c r="F648" i="1" a="1"/>
  <c r="F648" i="1" s="1"/>
  <c r="Q647" i="1" a="1"/>
  <c r="Q647" i="1"/>
  <c r="K647" i="1" a="1"/>
  <c r="K647" i="1"/>
  <c r="I645" i="1" a="1"/>
  <c r="I645" i="1" s="1"/>
  <c r="O645" i="1" a="1"/>
  <c r="O645" i="1"/>
  <c r="O643" i="1" a="1"/>
  <c r="O643" i="1" s="1"/>
  <c r="G647" i="1" a="1"/>
  <c r="G647" i="1"/>
  <c r="J645" i="1" a="1"/>
  <c r="J645" i="1"/>
  <c r="O647" i="1" a="1"/>
  <c r="O647" i="1"/>
  <c r="M647" i="1" a="1"/>
  <c r="M647" i="1"/>
  <c r="J647" i="1" a="1"/>
  <c r="J647" i="1"/>
  <c r="I647" i="1" a="1"/>
  <c r="I647" i="1"/>
  <c r="F647" i="1" a="1"/>
  <c r="F647" i="1"/>
  <c r="F645" i="1" a="1"/>
  <c r="F645" i="1"/>
  <c r="P645" i="1" a="1"/>
  <c r="P645" i="1" s="1"/>
  <c r="L645" i="1" a="1"/>
  <c r="L645" i="1"/>
  <c r="K645" i="1" a="1"/>
  <c r="K645" i="1"/>
  <c r="K643" i="1" a="1"/>
  <c r="K643" i="1" s="1"/>
  <c r="P643" i="1" a="1"/>
  <c r="P643" i="1" s="1"/>
  <c r="L643" i="1" a="1"/>
  <c r="L643" i="1" s="1"/>
  <c r="H645" i="1" a="1"/>
  <c r="H645" i="1"/>
  <c r="P647" i="1" a="1"/>
  <c r="P647" i="1"/>
  <c r="P648" i="1" a="1"/>
  <c r="P648" i="1"/>
  <c r="G645" i="1" a="1"/>
  <c r="G645" i="1"/>
  <c r="Q643" i="1" a="1"/>
  <c r="Q643" i="1"/>
  <c r="O648" i="1" a="1"/>
  <c r="O648" i="1"/>
  <c r="N648" i="1" a="1"/>
  <c r="N648" i="1"/>
  <c r="N645" i="1" a="1"/>
  <c r="N645" i="1"/>
  <c r="L647" i="1" a="1"/>
  <c r="L647" i="1" s="1"/>
  <c r="L648" i="1" a="1"/>
  <c r="L648" i="1"/>
  <c r="J648" i="1" a="1"/>
  <c r="J648" i="1"/>
  <c r="Q645" i="1" a="1"/>
  <c r="Q645" i="1"/>
  <c r="J643" i="1" a="1"/>
  <c r="J643" i="1" s="1"/>
  <c r="N643" i="1" a="1"/>
  <c r="N643" i="1" s="1"/>
  <c r="M645" i="1" a="1"/>
  <c r="M645" i="1" s="1"/>
  <c r="O639" i="1" a="1"/>
  <c r="O639" i="1"/>
  <c r="P638" i="1" a="1"/>
  <c r="P638" i="1"/>
  <c r="J638" i="1" a="1"/>
  <c r="J638" i="1"/>
  <c r="F638" i="1" a="1"/>
  <c r="F638" i="1"/>
  <c r="I643" i="1" a="1"/>
  <c r="I643" i="1"/>
  <c r="H643" i="1" a="1"/>
  <c r="H643" i="1"/>
  <c r="G643" i="1" a="1"/>
  <c r="G643" i="1"/>
  <c r="F643" i="1" a="1"/>
  <c r="F643" i="1" s="1"/>
  <c r="G640" i="1" a="1"/>
  <c r="G640" i="1"/>
  <c r="M639" i="1" a="1"/>
  <c r="M639" i="1"/>
  <c r="I639" i="1" a="1"/>
  <c r="I639" i="1"/>
  <c r="G639" i="1" a="1"/>
  <c r="G639" i="1"/>
  <c r="Q642" i="1" a="1"/>
  <c r="Q642" i="1" s="1"/>
  <c r="L638" i="1" a="1"/>
  <c r="L638" i="1"/>
  <c r="M640" i="1" a="1"/>
  <c r="M640" i="1" s="1"/>
  <c r="K639" i="1" a="1"/>
  <c r="K639" i="1"/>
  <c r="Q637" i="1" a="1"/>
  <c r="Q637" i="1"/>
  <c r="Q640" i="1" a="1"/>
  <c r="Q640" i="1"/>
  <c r="I638" i="1" a="1"/>
  <c r="I638" i="1"/>
  <c r="H638" i="1" a="1"/>
  <c r="H638" i="1"/>
  <c r="P642" i="1" a="1"/>
  <c r="P642" i="1"/>
  <c r="O642" i="1" a="1"/>
  <c r="O642" i="1" s="1"/>
  <c r="L642" i="1" a="1"/>
  <c r="L642" i="1"/>
  <c r="K642" i="1" a="1"/>
  <c r="K642" i="1"/>
  <c r="N640" i="1" a="1"/>
  <c r="N640" i="1" s="1"/>
  <c r="K640" i="1" a="1"/>
  <c r="K640" i="1"/>
  <c r="I640" i="1" a="1"/>
  <c r="I640" i="1" s="1"/>
  <c r="M638" i="1" a="1"/>
  <c r="M638" i="1" s="1"/>
  <c r="G638" i="1" a="1"/>
  <c r="G638" i="1"/>
  <c r="P637" i="1" a="1"/>
  <c r="P637" i="1"/>
  <c r="O637" i="1" a="1"/>
  <c r="O637" i="1"/>
  <c r="N642" i="1" a="1"/>
  <c r="N642" i="1"/>
  <c r="H642" i="1" a="1"/>
  <c r="H642" i="1"/>
  <c r="M642" i="1" a="1"/>
  <c r="M642" i="1"/>
  <c r="P639" i="1" a="1"/>
  <c r="P639" i="1"/>
  <c r="H639" i="1" a="1"/>
  <c r="H639" i="1" s="1"/>
  <c r="I642" i="1" a="1"/>
  <c r="I642" i="1"/>
  <c r="G642" i="1" a="1"/>
  <c r="G642" i="1"/>
  <c r="N639" i="1" a="1"/>
  <c r="N639" i="1"/>
  <c r="F639" i="1" a="1"/>
  <c r="F639" i="1" s="1"/>
  <c r="P640" i="1" a="1"/>
  <c r="P640" i="1" s="1"/>
  <c r="L640" i="1" a="1"/>
  <c r="L640" i="1" s="1"/>
  <c r="H640" i="1" a="1"/>
  <c r="H640" i="1" s="1"/>
  <c r="J639" i="1" a="1"/>
  <c r="J639" i="1"/>
  <c r="N638" i="1" a="1"/>
  <c r="N638" i="1"/>
  <c r="F640" i="1" a="1"/>
  <c r="F640" i="1"/>
  <c r="O638" i="1" a="1"/>
  <c r="O638" i="1"/>
  <c r="L639" i="1" a="1"/>
  <c r="L639" i="1"/>
  <c r="O640" i="1" a="1"/>
  <c r="O640" i="1"/>
  <c r="Q639" i="1" a="1"/>
  <c r="Q639" i="1" s="1"/>
  <c r="Q638" i="1" a="1"/>
  <c r="Q638" i="1"/>
  <c r="J642" i="1" a="1"/>
  <c r="J642" i="1"/>
  <c r="K638" i="1" a="1"/>
  <c r="K638" i="1" s="1"/>
  <c r="J640" i="1" a="1"/>
  <c r="J640" i="1"/>
  <c r="F642" i="1" a="1"/>
  <c r="F642" i="1" s="1"/>
  <c r="H637" i="1" a="1"/>
  <c r="H637" i="1" s="1"/>
  <c r="J635" i="1" a="1"/>
  <c r="J635" i="1" s="1"/>
  <c r="O632" i="1" a="1"/>
  <c r="O632" i="1"/>
  <c r="G635" i="1" a="1"/>
  <c r="G635" i="1"/>
  <c r="I633" i="1" a="1"/>
  <c r="I633" i="1"/>
  <c r="Q632" i="1" a="1"/>
  <c r="Q632" i="1"/>
  <c r="N633" i="1" a="1"/>
  <c r="N633" i="1"/>
  <c r="H632" i="1" a="1"/>
  <c r="H632" i="1"/>
  <c r="I632" i="1" a="1"/>
  <c r="I632" i="1" s="1"/>
  <c r="Q635" i="1" a="1"/>
  <c r="Q635" i="1"/>
  <c r="Q633" i="1" a="1"/>
  <c r="Q633" i="1"/>
  <c r="N630" i="1" a="1"/>
  <c r="N630" i="1"/>
  <c r="N637" i="1" a="1"/>
  <c r="N637" i="1" s="1"/>
  <c r="M637" i="1" a="1"/>
  <c r="M637" i="1" s="1"/>
  <c r="K637" i="1" a="1"/>
  <c r="K637" i="1" s="1"/>
  <c r="J637" i="1" a="1"/>
  <c r="J637" i="1" s="1"/>
  <c r="I637" i="1" a="1"/>
  <c r="I637" i="1"/>
  <c r="N632" i="1" a="1"/>
  <c r="N632" i="1"/>
  <c r="J632" i="1" a="1"/>
  <c r="J632" i="1"/>
  <c r="G637" i="1" a="1"/>
  <c r="G637" i="1"/>
  <c r="F637" i="1" a="1"/>
  <c r="F637" i="1"/>
  <c r="P635" i="1" a="1"/>
  <c r="P635" i="1"/>
  <c r="N635" i="1" a="1"/>
  <c r="N635" i="1" s="1"/>
  <c r="O633" i="1" a="1"/>
  <c r="O633" i="1"/>
  <c r="K633" i="1" a="1"/>
  <c r="K633" i="1"/>
  <c r="G633" i="1" a="1"/>
  <c r="G633" i="1"/>
  <c r="M632" i="1" a="1"/>
  <c r="M632" i="1"/>
  <c r="F633" i="1" a="1"/>
  <c r="F633" i="1" s="1"/>
  <c r="P632" i="1" a="1"/>
  <c r="P632" i="1"/>
  <c r="J633" i="1" a="1"/>
  <c r="J633" i="1" s="1"/>
  <c r="M633" i="1" a="1"/>
  <c r="M633" i="1"/>
  <c r="M635" i="1" a="1"/>
  <c r="M635" i="1"/>
  <c r="M630" i="1" a="1"/>
  <c r="M630" i="1"/>
  <c r="L635" i="1" a="1"/>
  <c r="L635" i="1"/>
  <c r="I635" i="1" a="1"/>
  <c r="I635" i="1"/>
  <c r="H635" i="1" a="1"/>
  <c r="H635" i="1"/>
  <c r="P630" i="1" a="1"/>
  <c r="P630" i="1" s="1"/>
  <c r="H633" i="1" a="1"/>
  <c r="H633" i="1"/>
  <c r="K635" i="1" a="1"/>
  <c r="K635" i="1"/>
  <c r="F635" i="1" a="1"/>
  <c r="F635" i="1"/>
  <c r="G632" i="1" a="1"/>
  <c r="G632" i="1"/>
  <c r="Q630" i="1" a="1"/>
  <c r="Q630" i="1" s="1"/>
  <c r="P633" i="1" a="1"/>
  <c r="P633" i="1"/>
  <c r="L632" i="1" a="1"/>
  <c r="L632" i="1"/>
  <c r="K632" i="1" a="1"/>
  <c r="K632" i="1"/>
  <c r="L633" i="1" a="1"/>
  <c r="L633" i="1"/>
  <c r="O630" i="1" a="1"/>
  <c r="O630" i="1"/>
  <c r="F632" i="1" a="1"/>
  <c r="F632" i="1"/>
  <c r="L637" i="1" a="1"/>
  <c r="L637" i="1"/>
  <c r="O635" i="1" a="1"/>
  <c r="O635" i="1"/>
  <c r="L627" i="1" a="1"/>
  <c r="L627" i="1" s="1"/>
  <c r="G625" i="1" a="1"/>
  <c r="G625" i="1"/>
  <c r="M627" i="1" a="1"/>
  <c r="M627" i="1"/>
  <c r="L625" i="1" a="1"/>
  <c r="L625" i="1"/>
  <c r="J627" i="1" a="1"/>
  <c r="J627" i="1"/>
  <c r="I627" i="1" a="1"/>
  <c r="I627" i="1" s="1"/>
  <c r="P625" i="1" a="1"/>
  <c r="P625" i="1"/>
  <c r="L630" i="1" a="1"/>
  <c r="L630" i="1"/>
  <c r="K630" i="1" a="1"/>
  <c r="K630" i="1"/>
  <c r="G630" i="1" a="1"/>
  <c r="G630" i="1"/>
  <c r="J625" i="1" a="1"/>
  <c r="J625" i="1"/>
  <c r="Q629" i="1" a="1"/>
  <c r="Q629" i="1"/>
  <c r="F630" i="1" a="1"/>
  <c r="F630" i="1"/>
  <c r="P629" i="1" a="1"/>
  <c r="P629" i="1"/>
  <c r="O625" i="1" a="1"/>
  <c r="O625" i="1" s="1"/>
  <c r="O629" i="1" a="1"/>
  <c r="O629" i="1"/>
  <c r="N629" i="1" a="1"/>
  <c r="N629" i="1"/>
  <c r="M629" i="1" a="1"/>
  <c r="M629" i="1" s="1"/>
  <c r="L629" i="1" a="1"/>
  <c r="L629" i="1"/>
  <c r="I629" i="1" a="1"/>
  <c r="I629" i="1" s="1"/>
  <c r="H627" i="1" a="1"/>
  <c r="H627" i="1"/>
  <c r="H629" i="1" a="1"/>
  <c r="H629" i="1"/>
  <c r="F629" i="1" a="1"/>
  <c r="F629" i="1"/>
  <c r="M628" i="1" a="1"/>
  <c r="M628" i="1"/>
  <c r="K627" i="1" a="1"/>
  <c r="K627" i="1"/>
  <c r="F625" i="1" a="1"/>
  <c r="F625" i="1"/>
  <c r="N625" i="1" a="1"/>
  <c r="N625" i="1"/>
  <c r="Q628" i="1" a="1"/>
  <c r="Q628" i="1"/>
  <c r="O628" i="1" a="1"/>
  <c r="O628" i="1" s="1"/>
  <c r="K628" i="1" a="1"/>
  <c r="K628" i="1"/>
  <c r="N627" i="1" a="1"/>
  <c r="N627" i="1"/>
  <c r="F628" i="1" a="1"/>
  <c r="F628" i="1" s="1"/>
  <c r="P627" i="1" a="1"/>
  <c r="P627" i="1" s="1"/>
  <c r="G627" i="1" a="1"/>
  <c r="G627" i="1" s="1"/>
  <c r="K625" i="1" a="1"/>
  <c r="K625" i="1"/>
  <c r="O627" i="1" a="1"/>
  <c r="O627" i="1"/>
  <c r="F627" i="1" a="1"/>
  <c r="F627" i="1"/>
  <c r="I625" i="1" a="1"/>
  <c r="I625" i="1"/>
  <c r="Q625" i="1" a="1"/>
  <c r="Q625" i="1"/>
  <c r="Q623" i="1" a="1"/>
  <c r="Q623" i="1"/>
  <c r="H625" i="1" a="1"/>
  <c r="H625" i="1"/>
  <c r="J630" i="1" a="1"/>
  <c r="J630" i="1"/>
  <c r="I630" i="1" a="1"/>
  <c r="I630" i="1" s="1"/>
  <c r="J629" i="1" a="1"/>
  <c r="J629" i="1"/>
  <c r="H630" i="1" a="1"/>
  <c r="H630" i="1"/>
  <c r="L628" i="1" a="1"/>
  <c r="L628" i="1"/>
  <c r="M625" i="1" a="1"/>
  <c r="M625" i="1" s="1"/>
  <c r="K629" i="1" a="1"/>
  <c r="K629" i="1" s="1"/>
  <c r="G629" i="1" a="1"/>
  <c r="G629" i="1"/>
  <c r="P628" i="1" a="1"/>
  <c r="P628" i="1"/>
  <c r="N628" i="1" a="1"/>
  <c r="N628" i="1"/>
  <c r="J628" i="1" a="1"/>
  <c r="J628" i="1"/>
  <c r="I628" i="1" a="1"/>
  <c r="I628" i="1"/>
  <c r="Q627" i="1" a="1"/>
  <c r="Q627" i="1"/>
  <c r="H628" i="1" a="1"/>
  <c r="H628" i="1"/>
  <c r="G628" i="1" a="1"/>
  <c r="G628" i="1"/>
  <c r="N623" i="1" a="1"/>
  <c r="N623" i="1" s="1"/>
  <c r="H623" i="1" a="1"/>
  <c r="H623" i="1"/>
  <c r="N617" i="1" a="1"/>
  <c r="N617" i="1"/>
  <c r="P622" i="1" a="1"/>
  <c r="P622" i="1" s="1"/>
  <c r="N620" i="1" a="1"/>
  <c r="N620" i="1"/>
  <c r="Q619" i="1" a="1"/>
  <c r="Q619" i="1" s="1"/>
  <c r="Q620" i="1" a="1"/>
  <c r="Q620" i="1"/>
  <c r="J619" i="1" a="1"/>
  <c r="J619" i="1"/>
  <c r="I618" i="1" a="1"/>
  <c r="I618" i="1"/>
  <c r="H620" i="1" a="1"/>
  <c r="H620" i="1"/>
  <c r="P617" i="1" a="1"/>
  <c r="P617" i="1"/>
  <c r="Q617" i="1" a="1"/>
  <c r="Q617" i="1"/>
  <c r="J623" i="1" a="1"/>
  <c r="J623" i="1"/>
  <c r="G623" i="1" a="1"/>
  <c r="G623" i="1"/>
  <c r="L622" i="1" a="1"/>
  <c r="L622" i="1" s="1"/>
  <c r="G620" i="1" a="1"/>
  <c r="G620" i="1"/>
  <c r="H622" i="1" a="1"/>
  <c r="H622" i="1"/>
  <c r="M623" i="1" a="1"/>
  <c r="M623" i="1" s="1"/>
  <c r="L623" i="1" a="1"/>
  <c r="L623" i="1" s="1"/>
  <c r="K623" i="1" a="1"/>
  <c r="K623" i="1" s="1"/>
  <c r="O619" i="1" a="1"/>
  <c r="O619" i="1"/>
  <c r="F623" i="1" a="1"/>
  <c r="F623" i="1"/>
  <c r="Q622" i="1" a="1"/>
  <c r="Q622" i="1"/>
  <c r="I622" i="1" a="1"/>
  <c r="I622" i="1"/>
  <c r="G622" i="1" a="1"/>
  <c r="G622" i="1"/>
  <c r="M620" i="1" a="1"/>
  <c r="M620" i="1"/>
  <c r="F620" i="1" a="1"/>
  <c r="F620" i="1"/>
  <c r="M618" i="1" a="1"/>
  <c r="M618" i="1"/>
  <c r="H618" i="1" a="1"/>
  <c r="H618" i="1" s="1"/>
  <c r="N622" i="1" a="1"/>
  <c r="N622" i="1"/>
  <c r="O620" i="1" a="1"/>
  <c r="O620" i="1"/>
  <c r="K620" i="1" a="1"/>
  <c r="K620" i="1"/>
  <c r="P618" i="1" a="1"/>
  <c r="P618" i="1" s="1"/>
  <c r="I620" i="1" a="1"/>
  <c r="I620" i="1" s="1"/>
  <c r="L619" i="1" a="1"/>
  <c r="L619" i="1"/>
  <c r="J620" i="1" a="1"/>
  <c r="J620" i="1"/>
  <c r="J622" i="1" a="1"/>
  <c r="J622" i="1"/>
  <c r="G619" i="1" a="1"/>
  <c r="G619" i="1"/>
  <c r="L620" i="1" a="1"/>
  <c r="L620" i="1"/>
  <c r="F618" i="1" a="1"/>
  <c r="F618" i="1"/>
  <c r="F619" i="1" a="1"/>
  <c r="F619" i="1"/>
  <c r="P619" i="1" a="1"/>
  <c r="P619" i="1"/>
  <c r="K619" i="1" a="1"/>
  <c r="K619" i="1" s="1"/>
  <c r="N619" i="1" a="1"/>
  <c r="N619" i="1"/>
  <c r="H619" i="1" a="1"/>
  <c r="H619" i="1"/>
  <c r="L618" i="1" a="1"/>
  <c r="L618" i="1"/>
  <c r="F622" i="1" a="1"/>
  <c r="F622" i="1"/>
  <c r="P620" i="1" a="1"/>
  <c r="P620" i="1" s="1"/>
  <c r="G618" i="1" a="1"/>
  <c r="G618" i="1"/>
  <c r="N618" i="1" a="1"/>
  <c r="N618" i="1" s="1"/>
  <c r="M622" i="1" a="1"/>
  <c r="M622" i="1"/>
  <c r="O618" i="1" a="1"/>
  <c r="O618" i="1"/>
  <c r="K622" i="1" a="1"/>
  <c r="K622" i="1"/>
  <c r="O617" i="1" a="1"/>
  <c r="O617" i="1"/>
  <c r="P623" i="1" a="1"/>
  <c r="P623" i="1"/>
  <c r="I623" i="1" a="1"/>
  <c r="I623" i="1"/>
  <c r="M619" i="1" a="1"/>
  <c r="M619" i="1" s="1"/>
  <c r="I619" i="1" a="1"/>
  <c r="I619" i="1"/>
  <c r="K618" i="1" a="1"/>
  <c r="K618" i="1"/>
  <c r="O622" i="1" a="1"/>
  <c r="O622" i="1" s="1"/>
  <c r="J618" i="1" a="1"/>
  <c r="J618" i="1"/>
  <c r="O623" i="1" a="1"/>
  <c r="O623" i="1" s="1"/>
  <c r="Q618" i="1" a="1"/>
  <c r="Q618" i="1" s="1"/>
  <c r="K607" i="1" a="1"/>
  <c r="K607" i="1"/>
  <c r="J610" i="1" a="1"/>
  <c r="J610" i="1"/>
  <c r="F609" i="1" a="1"/>
  <c r="F609" i="1"/>
  <c r="N607" i="1" a="1"/>
  <c r="N607" i="1"/>
  <c r="Q610" i="1" a="1"/>
  <c r="Q610" i="1"/>
  <c r="L607" i="1" a="1"/>
  <c r="L607" i="1"/>
  <c r="M609" i="1" a="1"/>
  <c r="M609" i="1"/>
  <c r="M607" i="1" a="1"/>
  <c r="M607" i="1" s="1"/>
  <c r="Q607" i="1" a="1"/>
  <c r="Q607" i="1"/>
  <c r="I609" i="1" a="1"/>
  <c r="I609" i="1"/>
  <c r="O609" i="1" a="1"/>
  <c r="O609" i="1"/>
  <c r="F610" i="1" a="1"/>
  <c r="F610" i="1" s="1"/>
  <c r="L609" i="1" a="1"/>
  <c r="L609" i="1" s="1"/>
  <c r="Q609" i="1" a="1"/>
  <c r="Q609" i="1" s="1"/>
  <c r="K609" i="1" a="1"/>
  <c r="K609" i="1" s="1"/>
  <c r="G609" i="1" a="1"/>
  <c r="G609" i="1"/>
  <c r="P610" i="1" a="1"/>
  <c r="P610" i="1"/>
  <c r="M610" i="1" a="1"/>
  <c r="M610" i="1"/>
  <c r="I610" i="1" a="1"/>
  <c r="I610" i="1"/>
  <c r="L617" i="1" a="1"/>
  <c r="L617" i="1"/>
  <c r="K617" i="1" a="1"/>
  <c r="K617" i="1"/>
  <c r="H617" i="1" a="1"/>
  <c r="H617" i="1" s="1"/>
  <c r="O607" i="1" a="1"/>
  <c r="O607" i="1"/>
  <c r="N610" i="1" a="1"/>
  <c r="N610" i="1"/>
  <c r="M617" i="1" a="1"/>
  <c r="M617" i="1" s="1"/>
  <c r="J617" i="1" a="1"/>
  <c r="J617" i="1"/>
  <c r="P609" i="1" a="1"/>
  <c r="P609" i="1" s="1"/>
  <c r="I617" i="1" a="1"/>
  <c r="I617" i="1" s="1"/>
  <c r="J609" i="1" a="1"/>
  <c r="J609" i="1" s="1"/>
  <c r="G617" i="1" a="1"/>
  <c r="G617" i="1"/>
  <c r="F617" i="1" a="1"/>
  <c r="F617" i="1"/>
  <c r="G610" i="1" a="1"/>
  <c r="G610" i="1"/>
  <c r="J607" i="1" a="1"/>
  <c r="J607" i="1"/>
  <c r="N609" i="1" a="1"/>
  <c r="N609" i="1"/>
  <c r="O610" i="1" a="1"/>
  <c r="O610" i="1"/>
  <c r="P607" i="1" a="1"/>
  <c r="P607" i="1" s="1"/>
  <c r="L610" i="1" a="1"/>
  <c r="L610" i="1"/>
  <c r="H609" i="1" a="1"/>
  <c r="H609" i="1"/>
  <c r="K610" i="1" a="1"/>
  <c r="K610" i="1"/>
  <c r="H610" i="1" a="1"/>
  <c r="H610" i="1" s="1"/>
  <c r="J603" i="1" a="1"/>
  <c r="J603" i="1" s="1"/>
  <c r="F603" i="1" a="1"/>
  <c r="F603" i="1" s="1"/>
  <c r="M602" i="1" a="1"/>
  <c r="M602" i="1" s="1"/>
  <c r="I602" i="1" a="1"/>
  <c r="I602" i="1"/>
  <c r="Q602" i="1" a="1"/>
  <c r="Q602" i="1"/>
  <c r="M606" i="1" a="1"/>
  <c r="M606" i="1"/>
  <c r="G603" i="1" a="1"/>
  <c r="G603" i="1"/>
  <c r="P603" i="1" a="1"/>
  <c r="P603" i="1"/>
  <c r="P596" i="1" a="1"/>
  <c r="P596" i="1"/>
  <c r="K603" i="1" a="1"/>
  <c r="K603" i="1" s="1"/>
  <c r="N596" i="1" a="1"/>
  <c r="N596" i="1"/>
  <c r="M596" i="1" a="1"/>
  <c r="M596" i="1"/>
  <c r="L603" i="1" a="1"/>
  <c r="L603" i="1"/>
  <c r="L602" i="1" a="1"/>
  <c r="L602" i="1"/>
  <c r="I607" i="1" a="1"/>
  <c r="I607" i="1" s="1"/>
  <c r="H607" i="1" a="1"/>
  <c r="H607" i="1"/>
  <c r="F607" i="1" a="1"/>
  <c r="F607" i="1" s="1"/>
  <c r="G602" i="1" a="1"/>
  <c r="G602" i="1"/>
  <c r="Q606" i="1" a="1"/>
  <c r="Q606" i="1"/>
  <c r="N603" i="1" a="1"/>
  <c r="N603" i="1"/>
  <c r="I606" i="1" a="1"/>
  <c r="I606" i="1"/>
  <c r="O602" i="1" a="1"/>
  <c r="O602" i="1"/>
  <c r="H602" i="1" a="1"/>
  <c r="H602" i="1"/>
  <c r="F606" i="1" a="1"/>
  <c r="F606" i="1" s="1"/>
  <c r="M603" i="1" a="1"/>
  <c r="M603" i="1"/>
  <c r="G607" i="1" a="1"/>
  <c r="G607" i="1"/>
  <c r="H606" i="1" a="1"/>
  <c r="H606" i="1"/>
  <c r="J602" i="1" a="1"/>
  <c r="J602" i="1"/>
  <c r="P602" i="1" a="1"/>
  <c r="P602" i="1" s="1"/>
  <c r="F602" i="1" a="1"/>
  <c r="F602" i="1"/>
  <c r="P606" i="1" a="1"/>
  <c r="P606" i="1"/>
  <c r="O606" i="1" a="1"/>
  <c r="O606" i="1"/>
  <c r="Q603" i="1" a="1"/>
  <c r="Q603" i="1"/>
  <c r="I603" i="1" a="1"/>
  <c r="I603" i="1"/>
  <c r="O596" i="1" a="1"/>
  <c r="O596" i="1"/>
  <c r="N606" i="1" a="1"/>
  <c r="N606" i="1"/>
  <c r="H603" i="1" a="1"/>
  <c r="H603" i="1"/>
  <c r="L606" i="1" a="1"/>
  <c r="L606" i="1" s="1"/>
  <c r="K606" i="1" a="1"/>
  <c r="K606" i="1"/>
  <c r="J606" i="1" a="1"/>
  <c r="J606" i="1"/>
  <c r="G606" i="1" a="1"/>
  <c r="G606" i="1"/>
  <c r="K602" i="1" a="1"/>
  <c r="K602" i="1"/>
  <c r="Q596" i="1" a="1"/>
  <c r="Q596" i="1" s="1"/>
  <c r="N602" i="1" a="1"/>
  <c r="N602" i="1"/>
  <c r="O603" i="1" a="1"/>
  <c r="O603" i="1"/>
  <c r="Q595" i="1" a="1"/>
  <c r="Q595" i="1"/>
  <c r="G595" i="1" a="1"/>
  <c r="G595" i="1"/>
  <c r="P593" i="1" a="1"/>
  <c r="P593" i="1"/>
  <c r="O588" i="1" a="1"/>
  <c r="O588" i="1"/>
  <c r="F592" i="1" a="1"/>
  <c r="F592" i="1"/>
  <c r="M593" i="1" a="1"/>
  <c r="M593" i="1"/>
  <c r="F593" i="1" a="1"/>
  <c r="F593" i="1" s="1"/>
  <c r="G589" i="1" a="1"/>
  <c r="G589" i="1"/>
  <c r="M595" i="1" a="1"/>
  <c r="M595" i="1"/>
  <c r="L595" i="1" a="1"/>
  <c r="L595" i="1" s="1"/>
  <c r="O592" i="1" a="1"/>
  <c r="O592" i="1"/>
  <c r="J589" i="1" a="1"/>
  <c r="J589" i="1" s="1"/>
  <c r="P595" i="1" a="1"/>
  <c r="P595" i="1"/>
  <c r="H595" i="1" a="1"/>
  <c r="H595" i="1"/>
  <c r="M592" i="1" a="1"/>
  <c r="M592" i="1"/>
  <c r="P588" i="1" a="1"/>
  <c r="P588" i="1"/>
  <c r="Q593" i="1" a="1"/>
  <c r="Q593" i="1"/>
  <c r="J592" i="1" a="1"/>
  <c r="J592" i="1"/>
  <c r="K593" i="1" a="1"/>
  <c r="K593" i="1"/>
  <c r="K589" i="1" a="1"/>
  <c r="K589" i="1"/>
  <c r="J593" i="1" a="1"/>
  <c r="J593" i="1" s="1"/>
  <c r="I593" i="1" a="1"/>
  <c r="I593" i="1"/>
  <c r="K592" i="1" a="1"/>
  <c r="K592" i="1"/>
  <c r="H589" i="1" a="1"/>
  <c r="H589" i="1" s="1"/>
  <c r="Q588" i="1" a="1"/>
  <c r="Q588" i="1" s="1"/>
  <c r="N595" i="1" a="1"/>
  <c r="N595" i="1" s="1"/>
  <c r="J595" i="1" a="1"/>
  <c r="J595" i="1"/>
  <c r="N592" i="1" a="1"/>
  <c r="N592" i="1"/>
  <c r="I592" i="1" a="1"/>
  <c r="I592" i="1"/>
  <c r="I589" i="1" a="1"/>
  <c r="I589" i="1"/>
  <c r="I595" i="1" a="1"/>
  <c r="I595" i="1"/>
  <c r="G593" i="1" a="1"/>
  <c r="G593" i="1"/>
  <c r="L592" i="1" a="1"/>
  <c r="L592" i="1"/>
  <c r="G596" i="1" a="1"/>
  <c r="G596" i="1"/>
  <c r="Q589" i="1" a="1"/>
  <c r="Q589" i="1" s="1"/>
  <c r="O593" i="1" a="1"/>
  <c r="O593" i="1"/>
  <c r="P589" i="1" a="1"/>
  <c r="P589" i="1"/>
  <c r="L596" i="1" a="1"/>
  <c r="L596" i="1"/>
  <c r="N593" i="1" a="1"/>
  <c r="N593" i="1" s="1"/>
  <c r="F595" i="1" a="1"/>
  <c r="F595" i="1" s="1"/>
  <c r="L589" i="1" a="1"/>
  <c r="L589" i="1"/>
  <c r="Q592" i="1" a="1"/>
  <c r="Q592" i="1"/>
  <c r="K596" i="1" a="1"/>
  <c r="K596" i="1"/>
  <c r="H592" i="1" a="1"/>
  <c r="H592" i="1"/>
  <c r="H593" i="1" a="1"/>
  <c r="H593" i="1"/>
  <c r="J596" i="1" a="1"/>
  <c r="J596" i="1"/>
  <c r="N589" i="1" a="1"/>
  <c r="N589" i="1"/>
  <c r="I596" i="1" a="1"/>
  <c r="I596" i="1"/>
  <c r="O595" i="1" a="1"/>
  <c r="O595" i="1" s="1"/>
  <c r="M589" i="1" a="1"/>
  <c r="M589" i="1"/>
  <c r="F589" i="1" a="1"/>
  <c r="F589" i="1"/>
  <c r="O589" i="1" a="1"/>
  <c r="O589" i="1" s="1"/>
  <c r="P592" i="1" a="1"/>
  <c r="P592" i="1"/>
  <c r="G592" i="1" a="1"/>
  <c r="G592" i="1" s="1"/>
  <c r="L593" i="1" a="1"/>
  <c r="L593" i="1"/>
  <c r="K595" i="1" a="1"/>
  <c r="K595" i="1"/>
  <c r="F596" i="1" a="1"/>
  <c r="F596" i="1"/>
  <c r="H596" i="1" a="1"/>
  <c r="H596" i="1"/>
  <c r="K588" i="1" a="1"/>
  <c r="K588" i="1"/>
  <c r="I584" i="1" a="1"/>
  <c r="I584" i="1"/>
  <c r="G588" i="1" a="1"/>
  <c r="G588" i="1"/>
  <c r="G584" i="1" a="1"/>
  <c r="G584" i="1"/>
  <c r="O585" i="1" a="1"/>
  <c r="O585" i="1" s="1"/>
  <c r="J584" i="1" a="1"/>
  <c r="J584" i="1"/>
  <c r="F588" i="1" a="1"/>
  <c r="F588" i="1"/>
  <c r="L588" i="1" a="1"/>
  <c r="L588" i="1" s="1"/>
  <c r="M585" i="1" a="1"/>
  <c r="M585" i="1" s="1"/>
  <c r="J588" i="1" a="1"/>
  <c r="J588" i="1" s="1"/>
  <c r="I588" i="1" a="1"/>
  <c r="I588" i="1"/>
  <c r="H585" i="1" a="1"/>
  <c r="H585" i="1"/>
  <c r="G585" i="1" a="1"/>
  <c r="G585" i="1"/>
  <c r="P584" i="1" a="1"/>
  <c r="P584" i="1"/>
  <c r="O584" i="1" a="1"/>
  <c r="O584" i="1"/>
  <c r="L585" i="1" a="1"/>
  <c r="L585" i="1"/>
  <c r="J585" i="1" a="1"/>
  <c r="J585" i="1"/>
  <c r="K584" i="1" a="1"/>
  <c r="K584" i="1"/>
  <c r="Q584" i="1" a="1"/>
  <c r="Q584" i="1" s="1"/>
  <c r="M584" i="1" a="1"/>
  <c r="M584" i="1"/>
  <c r="N584" i="1" a="1"/>
  <c r="N584" i="1"/>
  <c r="F584" i="1" a="1"/>
  <c r="F584" i="1"/>
  <c r="H584" i="1" a="1"/>
  <c r="H584" i="1" s="1"/>
  <c r="N588" i="1" a="1"/>
  <c r="N588" i="1" s="1"/>
  <c r="I585" i="1" a="1"/>
  <c r="I585" i="1"/>
  <c r="Q585" i="1" a="1"/>
  <c r="Q585" i="1"/>
  <c r="P585" i="1" a="1"/>
  <c r="P585" i="1"/>
  <c r="K585" i="1" a="1"/>
  <c r="K585" i="1"/>
  <c r="L584" i="1" a="1"/>
  <c r="L584" i="1"/>
  <c r="F585" i="1" a="1"/>
  <c r="F585" i="1"/>
  <c r="M588" i="1" a="1"/>
  <c r="M588" i="1"/>
  <c r="H588" i="1" a="1"/>
  <c r="H588" i="1"/>
  <c r="N585" i="1" a="1"/>
  <c r="N585" i="1" s="1"/>
  <c r="Q2338" i="1" a="1"/>
  <c r="Q2338" i="1"/>
  <c r="K2340" i="1" a="1"/>
  <c r="K2340" i="1"/>
  <c r="O2337" i="1" a="1"/>
  <c r="O2337" i="1"/>
  <c r="K2338" i="1" a="1"/>
  <c r="K2338" i="1"/>
  <c r="N2339" i="1" a="1"/>
  <c r="N2339" i="1" s="1"/>
  <c r="H2337" i="1" a="1"/>
  <c r="H2337" i="1"/>
  <c r="P2340" i="1" a="1"/>
  <c r="P2340" i="1"/>
  <c r="I2339" i="1" a="1"/>
  <c r="I2339" i="1"/>
  <c r="J2339" i="1" a="1"/>
  <c r="J2339" i="1"/>
  <c r="H2339" i="1" a="1"/>
  <c r="H2339" i="1"/>
  <c r="Q2340" i="1" a="1"/>
  <c r="Q2340" i="1"/>
  <c r="J2338" i="1" a="1"/>
  <c r="J2338" i="1"/>
  <c r="F2339" i="1" a="1"/>
  <c r="F2339" i="1"/>
  <c r="N2337" i="1" a="1"/>
  <c r="N2337" i="1" s="1"/>
  <c r="L2340" i="1" a="1"/>
  <c r="L2340" i="1"/>
  <c r="Q2339" i="1" a="1"/>
  <c r="Q2339" i="1"/>
  <c r="L2338" i="1" a="1"/>
  <c r="L2338" i="1" s="1"/>
  <c r="N2340" i="1" a="1"/>
  <c r="N2340" i="1"/>
  <c r="N2338" i="1" a="1"/>
  <c r="N2338" i="1" s="1"/>
  <c r="F2337" i="1" a="1"/>
  <c r="F2337" i="1" s="1"/>
  <c r="G2337" i="1" a="1"/>
  <c r="G2337" i="1"/>
  <c r="Q2337" i="1" a="1"/>
  <c r="Q2337" i="1"/>
  <c r="H2340" i="1" a="1"/>
  <c r="H2340" i="1"/>
  <c r="O2338" i="1" a="1"/>
  <c r="O2338" i="1"/>
  <c r="J2337" i="1" a="1"/>
  <c r="J2337" i="1"/>
  <c r="I2337" i="1" a="1"/>
  <c r="I2337" i="1"/>
  <c r="M2340" i="1" a="1"/>
  <c r="M2340" i="1"/>
  <c r="F2340" i="1" a="1"/>
  <c r="F2340" i="1" s="1"/>
  <c r="L2337" i="1" a="1"/>
  <c r="L2337" i="1"/>
  <c r="G2339" i="1" a="1"/>
  <c r="G2339" i="1"/>
  <c r="I2338" i="1" a="1"/>
  <c r="I2338" i="1"/>
  <c r="F2338" i="1" a="1"/>
  <c r="F2338" i="1" s="1"/>
  <c r="M2337" i="1" a="1"/>
  <c r="M2337" i="1" s="1"/>
  <c r="G2338" i="1" a="1"/>
  <c r="G2338" i="1" s="1"/>
  <c r="G2340" i="1" a="1"/>
  <c r="G2340" i="1" s="1"/>
  <c r="I2340" i="1" a="1"/>
  <c r="I2340" i="1"/>
  <c r="K2339" i="1" a="1"/>
  <c r="K2339" i="1"/>
  <c r="M2338" i="1" a="1"/>
  <c r="M2338" i="1"/>
  <c r="P2337" i="1" a="1"/>
  <c r="P2337" i="1"/>
  <c r="H2338" i="1" a="1"/>
  <c r="H2338" i="1"/>
  <c r="J2340" i="1" a="1"/>
  <c r="J2340" i="1"/>
  <c r="O2339" i="1" a="1"/>
  <c r="O2339" i="1" s="1"/>
  <c r="M2339" i="1" a="1"/>
  <c r="M2339" i="1"/>
  <c r="O2340" i="1" a="1"/>
  <c r="O2340" i="1"/>
  <c r="P2338" i="1" a="1"/>
  <c r="P2338" i="1" s="1"/>
  <c r="K2337" i="1" a="1"/>
  <c r="K2337" i="1"/>
  <c r="L2339" i="1" a="1"/>
  <c r="L2339" i="1" s="1"/>
  <c r="P2339" i="1" a="1"/>
  <c r="P2339" i="1"/>
  <c r="P2334" i="1" a="1"/>
  <c r="P2334" i="1"/>
  <c r="M2334" i="1" a="1"/>
  <c r="M2334" i="1"/>
  <c r="M2333" i="1" a="1"/>
  <c r="M2333" i="1"/>
  <c r="N2331" i="1" a="1"/>
  <c r="N2331" i="1"/>
  <c r="M2332" i="1" a="1"/>
  <c r="M2332" i="1"/>
  <c r="K2334" i="1" a="1"/>
  <c r="K2334" i="1"/>
  <c r="I2334" i="1" a="1"/>
  <c r="I2334" i="1"/>
  <c r="N2333" i="1" a="1"/>
  <c r="N2333" i="1" s="1"/>
  <c r="I2333" i="1" a="1"/>
  <c r="I2333" i="1"/>
  <c r="J2334" i="1" a="1"/>
  <c r="J2334" i="1"/>
  <c r="P2335" i="1" a="1"/>
  <c r="P2335" i="1"/>
  <c r="H2335" i="1" a="1"/>
  <c r="H2335" i="1"/>
  <c r="I2332" i="1" a="1"/>
  <c r="I2332" i="1" s="1"/>
  <c r="K2332" i="1" a="1"/>
  <c r="K2332" i="1" s="1"/>
  <c r="F2335" i="1" a="1"/>
  <c r="F2335" i="1" s="1"/>
  <c r="N2334" i="1" a="1"/>
  <c r="N2334" i="1"/>
  <c r="L2333" i="1" a="1"/>
  <c r="L2333" i="1"/>
  <c r="O2336" i="1" a="1"/>
  <c r="O2336" i="1"/>
  <c r="O2334" i="1" a="1"/>
  <c r="O2334" i="1"/>
  <c r="N2336" i="1" a="1"/>
  <c r="N2336" i="1"/>
  <c r="Q2334" i="1" a="1"/>
  <c r="Q2334" i="1"/>
  <c r="N2332" i="1" a="1"/>
  <c r="N2332" i="1" s="1"/>
  <c r="Q2332" i="1" a="1"/>
  <c r="Q2332" i="1"/>
  <c r="Q2336" i="1" a="1"/>
  <c r="Q2336" i="1"/>
  <c r="Q2335" i="1" a="1"/>
  <c r="Q2335" i="1"/>
  <c r="G2336" i="1" a="1"/>
  <c r="G2336" i="1" s="1"/>
  <c r="L2336" i="1" a="1"/>
  <c r="L2336" i="1"/>
  <c r="N2335" i="1" a="1"/>
  <c r="N2335" i="1" s="1"/>
  <c r="H2333" i="1" a="1"/>
  <c r="H2333" i="1"/>
  <c r="I2335" i="1" a="1"/>
  <c r="I2335" i="1"/>
  <c r="L2334" i="1" a="1"/>
  <c r="L2334" i="1"/>
  <c r="P2333" i="1" a="1"/>
  <c r="P2333" i="1"/>
  <c r="G2334" i="1" a="1"/>
  <c r="G2334" i="1"/>
  <c r="O2332" i="1" a="1"/>
  <c r="O2332" i="1"/>
  <c r="G2333" i="1" a="1"/>
  <c r="G2333" i="1"/>
  <c r="J2332" i="1" a="1"/>
  <c r="J2332" i="1" s="1"/>
  <c r="P2332" i="1" a="1"/>
  <c r="P2332" i="1"/>
  <c r="P2336" i="1" a="1"/>
  <c r="P2336" i="1"/>
  <c r="M2336" i="1" a="1"/>
  <c r="M2336" i="1"/>
  <c r="L2332" i="1" a="1"/>
  <c r="L2332" i="1"/>
  <c r="Q2331" i="1" a="1"/>
  <c r="Q2331" i="1"/>
  <c r="K2336" i="1" a="1"/>
  <c r="K2336" i="1" s="1"/>
  <c r="J2336" i="1" a="1"/>
  <c r="J2336" i="1" s="1"/>
  <c r="H2336" i="1" a="1"/>
  <c r="H2336" i="1"/>
  <c r="I2336" i="1" a="1"/>
  <c r="I2336" i="1"/>
  <c r="F2336" i="1" a="1"/>
  <c r="F2336" i="1"/>
  <c r="L2335" i="1" a="1"/>
  <c r="L2335" i="1"/>
  <c r="J2335" i="1" a="1"/>
  <c r="J2335" i="1"/>
  <c r="F2332" i="1" a="1"/>
  <c r="F2332" i="1"/>
  <c r="F2334" i="1" a="1"/>
  <c r="F2334" i="1" s="1"/>
  <c r="H2332" i="1" a="1"/>
  <c r="H2332" i="1"/>
  <c r="P2331" i="1" a="1"/>
  <c r="P2331" i="1"/>
  <c r="H2334" i="1" a="1"/>
  <c r="H2334" i="1"/>
  <c r="O2331" i="1" a="1"/>
  <c r="O2331" i="1"/>
  <c r="F2333" i="1" a="1"/>
  <c r="F2333" i="1" s="1"/>
  <c r="O2333" i="1" a="1"/>
  <c r="O2333" i="1"/>
  <c r="J2333" i="1" a="1"/>
  <c r="J2333" i="1" s="1"/>
  <c r="Q2333" i="1" a="1"/>
  <c r="Q2333" i="1"/>
  <c r="M2335" i="1" a="1"/>
  <c r="M2335" i="1"/>
  <c r="O2335" i="1" a="1"/>
  <c r="O2335" i="1"/>
  <c r="G2335" i="1" a="1"/>
  <c r="G2335" i="1"/>
  <c r="K2333" i="1" a="1"/>
  <c r="K2333" i="1"/>
  <c r="G2332" i="1" a="1"/>
  <c r="G2332" i="1"/>
  <c r="K2335" i="1" a="1"/>
  <c r="K2335" i="1" s="1"/>
  <c r="J2328" i="1" a="1"/>
  <c r="J2328" i="1"/>
  <c r="I2327" i="1" a="1"/>
  <c r="I2327" i="1"/>
  <c r="I2330" i="1" a="1"/>
  <c r="I2330" i="1"/>
  <c r="K2328" i="1" a="1"/>
  <c r="K2328" i="1"/>
  <c r="P2328" i="1" a="1"/>
  <c r="P2328" i="1"/>
  <c r="H2330" i="1" a="1"/>
  <c r="H2330" i="1"/>
  <c r="F2330" i="1" a="1"/>
  <c r="F2330" i="1" s="1"/>
  <c r="O2327" i="1" a="1"/>
  <c r="O2327" i="1"/>
  <c r="K2326" i="1" a="1"/>
  <c r="K2326" i="1"/>
  <c r="P2327" i="1" a="1"/>
  <c r="P2327" i="1"/>
  <c r="M2329" i="1" a="1"/>
  <c r="M2329" i="1"/>
  <c r="L2329" i="1" a="1"/>
  <c r="L2329" i="1"/>
  <c r="H2328" i="1" a="1"/>
  <c r="H2328" i="1"/>
  <c r="F2329" i="1" a="1"/>
  <c r="F2329" i="1" s="1"/>
  <c r="P2329" i="1" a="1"/>
  <c r="P2329" i="1"/>
  <c r="I2329" i="1" a="1"/>
  <c r="I2329" i="1"/>
  <c r="F2328" i="1" a="1"/>
  <c r="F2328" i="1"/>
  <c r="G2327" i="1" a="1"/>
  <c r="G2327" i="1"/>
  <c r="H2329" i="1" a="1"/>
  <c r="H2329" i="1"/>
  <c r="K2327" i="1" a="1"/>
  <c r="K2327" i="1" s="1"/>
  <c r="J2326" i="1" a="1"/>
  <c r="J2326" i="1"/>
  <c r="Q2326" i="1" a="1"/>
  <c r="Q2326" i="1"/>
  <c r="O2326" i="1" a="1"/>
  <c r="O2326" i="1"/>
  <c r="M2331" i="1" a="1"/>
  <c r="M2331" i="1"/>
  <c r="L2331" i="1" a="1"/>
  <c r="L2331" i="1"/>
  <c r="K2331" i="1" a="1"/>
  <c r="K2331" i="1"/>
  <c r="J2331" i="1" a="1"/>
  <c r="J2331" i="1"/>
  <c r="M2326" i="1" a="1"/>
  <c r="M2326" i="1" s="1"/>
  <c r="N2330" i="1" a="1"/>
  <c r="N2330" i="1"/>
  <c r="Q2329" i="1" a="1"/>
  <c r="Q2329" i="1"/>
  <c r="M2327" i="1" a="1"/>
  <c r="M2327" i="1"/>
  <c r="L2328" i="1" a="1"/>
  <c r="L2328" i="1"/>
  <c r="N2327" i="1" a="1"/>
  <c r="N2327" i="1"/>
  <c r="N2329" i="1" a="1"/>
  <c r="N2329" i="1"/>
  <c r="K2329" i="1" a="1"/>
  <c r="K2329" i="1"/>
  <c r="L2327" i="1" a="1"/>
  <c r="L2327" i="1"/>
  <c r="Q2328" i="1" a="1"/>
  <c r="Q2328" i="1"/>
  <c r="I2331" i="1" a="1"/>
  <c r="I2331" i="1"/>
  <c r="N2328" i="1" a="1"/>
  <c r="N2328" i="1"/>
  <c r="N2326" i="1" a="1"/>
  <c r="N2326" i="1"/>
  <c r="L2326" i="1" a="1"/>
  <c r="L2326" i="1" s="1"/>
  <c r="I2328" i="1" a="1"/>
  <c r="I2328" i="1" s="1"/>
  <c r="H2327" i="1" a="1"/>
  <c r="H2327" i="1"/>
  <c r="F2327" i="1" a="1"/>
  <c r="F2327" i="1"/>
  <c r="P2326" i="1" a="1"/>
  <c r="P2326" i="1"/>
  <c r="O2328" i="1" a="1"/>
  <c r="O2328" i="1"/>
  <c r="M2330" i="1" a="1"/>
  <c r="M2330" i="1"/>
  <c r="H2331" i="1" a="1"/>
  <c r="H2331" i="1"/>
  <c r="F2331" i="1" a="1"/>
  <c r="F2331" i="1"/>
  <c r="O2329" i="1" a="1"/>
  <c r="O2329" i="1"/>
  <c r="G2329" i="1" a="1"/>
  <c r="G2329" i="1"/>
  <c r="M2328" i="1" a="1"/>
  <c r="M2328" i="1"/>
  <c r="Q2327" i="1" a="1"/>
  <c r="Q2327" i="1"/>
  <c r="G2328" i="1" a="1"/>
  <c r="G2328" i="1"/>
  <c r="J2327" i="1" a="1"/>
  <c r="J2327" i="1" s="1"/>
  <c r="G2331" i="1" a="1"/>
  <c r="G2331" i="1" s="1"/>
  <c r="Q2330" i="1" a="1"/>
  <c r="Q2330" i="1"/>
  <c r="P2330" i="1" a="1"/>
  <c r="P2330" i="1"/>
  <c r="O2330" i="1" a="1"/>
  <c r="O2330" i="1"/>
  <c r="L2330" i="1" a="1"/>
  <c r="L2330" i="1"/>
  <c r="K2330" i="1" a="1"/>
  <c r="K2330" i="1"/>
  <c r="J2330" i="1" a="1"/>
  <c r="J2330" i="1"/>
  <c r="G2330" i="1" a="1"/>
  <c r="G2330" i="1"/>
  <c r="J2329" i="1" a="1"/>
  <c r="J2329" i="1"/>
  <c r="O2325" i="1" a="1"/>
  <c r="O2325" i="1"/>
  <c r="G2320" i="1" a="1"/>
  <c r="G2320" i="1"/>
  <c r="G2319" i="1" s="1" a="1"/>
  <c r="G2319" i="1" s="1"/>
  <c r="P2323" i="1" a="1"/>
  <c r="P2323" i="1"/>
  <c r="J2323" i="1" a="1"/>
  <c r="J2323" i="1"/>
  <c r="J2320" i="1" a="1"/>
  <c r="J2320" i="1" s="1"/>
  <c r="J2319" i="1" s="1" a="1"/>
  <c r="J2319" i="1" s="1"/>
  <c r="G2323" i="1" a="1"/>
  <c r="G2323" i="1" s="1"/>
  <c r="G2322" i="1" s="1" a="1"/>
  <c r="G2322" i="1" s="1"/>
  <c r="P2322" i="1" a="1"/>
  <c r="P2322" i="1"/>
  <c r="L2322" i="1" a="1"/>
  <c r="L2322" i="1" s="1"/>
  <c r="L2320" i="1" a="1"/>
  <c r="L2320" i="1"/>
  <c r="L2319" i="1" s="1" a="1"/>
  <c r="L2319" i="1" s="1"/>
  <c r="H2326" i="1" a="1"/>
  <c r="H2326" i="1"/>
  <c r="F2326" i="1" a="1"/>
  <c r="F2326" i="1"/>
  <c r="J2325" i="1" a="1"/>
  <c r="J2325" i="1"/>
  <c r="H2325" i="1" a="1"/>
  <c r="H2325" i="1"/>
  <c r="O2323" i="1" a="1"/>
  <c r="O2323" i="1"/>
  <c r="O2322" i="1" s="1" a="1"/>
  <c r="O2322" i="1" s="1"/>
  <c r="H2323" i="1" a="1"/>
  <c r="H2323" i="1"/>
  <c r="H2322" i="1" s="1" a="1"/>
  <c r="H2322" i="1" s="1"/>
  <c r="G2325" i="1" a="1"/>
  <c r="G2325" i="1"/>
  <c r="I2320" i="1" a="1"/>
  <c r="I2320" i="1" s="1"/>
  <c r="I2319" i="1" s="1" a="1"/>
  <c r="I2319" i="1" s="1"/>
  <c r="Q2323" i="1" a="1"/>
  <c r="Q2323" i="1" s="1"/>
  <c r="Q2322" i="1" s="1" a="1"/>
  <c r="Q2322" i="1" s="1"/>
  <c r="Q2320" i="1" a="1"/>
  <c r="Q2320" i="1"/>
  <c r="Q2319" i="1" s="1" a="1"/>
  <c r="Q2319" i="1" s="1"/>
  <c r="O2320" i="1" a="1"/>
  <c r="O2320" i="1"/>
  <c r="O2319" i="1" s="1" a="1"/>
  <c r="O2319" i="1" s="1"/>
  <c r="P2325" i="1" a="1"/>
  <c r="P2325" i="1"/>
  <c r="L2325" i="1" a="1"/>
  <c r="L2325" i="1"/>
  <c r="L2323" i="1" a="1"/>
  <c r="L2323" i="1"/>
  <c r="M2320" i="1" a="1"/>
  <c r="M2320" i="1"/>
  <c r="H2320" i="1" a="1"/>
  <c r="H2320" i="1"/>
  <c r="M2322" i="1" a="1"/>
  <c r="M2322" i="1"/>
  <c r="F2320" i="1" a="1"/>
  <c r="F2320" i="1"/>
  <c r="F2319" i="1" s="1" a="1"/>
  <c r="F2319" i="1" s="1"/>
  <c r="Q2325" i="1" a="1"/>
  <c r="Q2325" i="1"/>
  <c r="F2325" i="1" a="1"/>
  <c r="F2325" i="1" s="1"/>
  <c r="J2322" i="1" a="1"/>
  <c r="J2322" i="1" s="1"/>
  <c r="M2323" i="1" a="1"/>
  <c r="M2323" i="1"/>
  <c r="N2325" i="1" a="1"/>
  <c r="N2325" i="1"/>
  <c r="K2325" i="1" a="1"/>
  <c r="K2325" i="1"/>
  <c r="I2325" i="1" a="1"/>
  <c r="I2325" i="1"/>
  <c r="P2320" i="1" a="1"/>
  <c r="P2320" i="1"/>
  <c r="P2319" i="1" s="1" a="1"/>
  <c r="P2319" i="1" s="1"/>
  <c r="M2319" i="1" a="1"/>
  <c r="M2319" i="1"/>
  <c r="K2320" i="1" a="1"/>
  <c r="K2320" i="1"/>
  <c r="K2319" i="1" s="1" a="1"/>
  <c r="K2319" i="1" s="1"/>
  <c r="N2323" i="1" a="1"/>
  <c r="N2323" i="1"/>
  <c r="N2322" i="1" s="1" a="1"/>
  <c r="N2322" i="1" s="1"/>
  <c r="N2320" i="1" a="1"/>
  <c r="N2320" i="1"/>
  <c r="N2319" i="1" s="1" a="1"/>
  <c r="N2319" i="1" s="1"/>
  <c r="K2323" i="1" a="1"/>
  <c r="K2323" i="1"/>
  <c r="K2322" i="1" s="1" a="1"/>
  <c r="K2322" i="1" s="1"/>
  <c r="I2323" i="1" a="1"/>
  <c r="I2323" i="1"/>
  <c r="I2322" i="1" s="1" a="1"/>
  <c r="I2322" i="1" s="1"/>
  <c r="H2319" i="1" a="1"/>
  <c r="H2319" i="1" s="1"/>
  <c r="F2323" i="1" a="1"/>
  <c r="F2323" i="1" s="1"/>
  <c r="F2322" i="1" s="1" a="1"/>
  <c r="F2322" i="1" s="1"/>
  <c r="M2325" i="1" a="1"/>
  <c r="M2325" i="1"/>
  <c r="I2326" i="1" a="1"/>
  <c r="I2326" i="1"/>
  <c r="G2326" i="1" a="1"/>
  <c r="G2326" i="1" s="1"/>
  <c r="J2317" i="1" a="1"/>
  <c r="J2317" i="1" s="1"/>
  <c r="F2317" i="1" a="1"/>
  <c r="F2317" i="1" s="1"/>
  <c r="K2316" i="1" a="1"/>
  <c r="K2316" i="1"/>
  <c r="J2316" i="1" a="1"/>
  <c r="J2316" i="1" s="1"/>
  <c r="F2316" i="1" a="1"/>
  <c r="F2316" i="1"/>
  <c r="P2316" i="1" a="1"/>
  <c r="P2316" i="1"/>
  <c r="K2317" i="1" a="1"/>
  <c r="K2317" i="1"/>
  <c r="Q2316" i="1" a="1"/>
  <c r="Q2316" i="1"/>
  <c r="M2314" i="1" a="1"/>
  <c r="M2314" i="1"/>
  <c r="Q2317" i="1" a="1"/>
  <c r="Q2317" i="1"/>
  <c r="I2317" i="1" a="1"/>
  <c r="I2317" i="1" s="1"/>
  <c r="M2317" i="1" a="1"/>
  <c r="M2317" i="1"/>
  <c r="O2316" i="1" a="1"/>
  <c r="O2316" i="1"/>
  <c r="J2314" i="1" a="1"/>
  <c r="J2314" i="1" s="1"/>
  <c r="P2314" i="1" a="1"/>
  <c r="P2314" i="1"/>
  <c r="G2314" i="1" a="1"/>
  <c r="G2314" i="1"/>
  <c r="N2314" i="1" a="1"/>
  <c r="N2314" i="1" s="1"/>
  <c r="I2314" i="1" a="1"/>
  <c r="I2314" i="1" s="1"/>
  <c r="N2317" i="1" a="1"/>
  <c r="N2317" i="1"/>
  <c r="N2316" i="1" a="1"/>
  <c r="N2316" i="1"/>
  <c r="G2316" i="1" a="1"/>
  <c r="G2316" i="1"/>
  <c r="O2317" i="1" a="1"/>
  <c r="O2317" i="1"/>
  <c r="K2314" i="1" a="1"/>
  <c r="K2314" i="1"/>
  <c r="M2316" i="1" a="1"/>
  <c r="M2316" i="1"/>
  <c r="L2314" i="1" a="1"/>
  <c r="L2314" i="1" s="1"/>
  <c r="L2317" i="1" a="1"/>
  <c r="L2317" i="1"/>
  <c r="H2316" i="1" a="1"/>
  <c r="H2316" i="1"/>
  <c r="H2314" i="1" a="1"/>
  <c r="H2314" i="1" s="1"/>
  <c r="F2314" i="1" a="1"/>
  <c r="F2314" i="1" s="1"/>
  <c r="O2314" i="1" a="1"/>
  <c r="O2314" i="1" s="1"/>
  <c r="P2317" i="1" a="1"/>
  <c r="P2317" i="1" s="1"/>
  <c r="L2316" i="1" a="1"/>
  <c r="L2316" i="1"/>
  <c r="H2317" i="1" a="1"/>
  <c r="H2317" i="1" s="1"/>
  <c r="Q2314" i="1" a="1"/>
  <c r="Q2314" i="1"/>
  <c r="G2317" i="1" a="1"/>
  <c r="G2317" i="1"/>
  <c r="I2316" i="1" a="1"/>
  <c r="I2316" i="1"/>
  <c r="P2049" i="1" a="1"/>
  <c r="P2049" i="1"/>
  <c r="Q2049" i="1" a="1"/>
  <c r="Q2049" i="1"/>
  <c r="O2045" i="1" a="1"/>
  <c r="O2045" i="1" s="1"/>
  <c r="H2049" i="1" a="1"/>
  <c r="H2049" i="1"/>
  <c r="F2048" i="1" a="1"/>
  <c r="F2048" i="1"/>
  <c r="P2048" i="1" a="1"/>
  <c r="P2048" i="1"/>
  <c r="J2048" i="1" a="1"/>
  <c r="J2048" i="1" s="1"/>
  <c r="O2047" i="1" a="1"/>
  <c r="O2047" i="1"/>
  <c r="N2047" i="1" a="1"/>
  <c r="N2047" i="1"/>
  <c r="H2047" i="1" a="1"/>
  <c r="H2047" i="1" s="1"/>
  <c r="P2046" i="1" a="1"/>
  <c r="P2046" i="1" s="1"/>
  <c r="N2046" i="1" a="1"/>
  <c r="N2046" i="1"/>
  <c r="H2046" i="1" a="1"/>
  <c r="H2046" i="1"/>
  <c r="G2046" i="1" a="1"/>
  <c r="G2046" i="1"/>
  <c r="F2045" i="1" a="1"/>
  <c r="F2045" i="1"/>
  <c r="L2045" i="1" a="1"/>
  <c r="L2045" i="1"/>
  <c r="P2044" i="1" a="1"/>
  <c r="P2044" i="1" s="1"/>
  <c r="H2045" i="1" a="1"/>
  <c r="H2045" i="1"/>
  <c r="K2045" i="1" a="1"/>
  <c r="K2045" i="1"/>
  <c r="L2047" i="1" a="1"/>
  <c r="L2047" i="1"/>
  <c r="I2047" i="1" a="1"/>
  <c r="I2047" i="1" s="1"/>
  <c r="G2047" i="1" a="1"/>
  <c r="G2047" i="1" s="1"/>
  <c r="M2044" i="1" a="1"/>
  <c r="M2044" i="1" s="1"/>
  <c r="F2047" i="1" a="1"/>
  <c r="F2047" i="1" s="1"/>
  <c r="Q2046" i="1" a="1"/>
  <c r="Q2046" i="1"/>
  <c r="O2044" i="1" a="1"/>
  <c r="O2044" i="1"/>
  <c r="M2046" i="1" a="1"/>
  <c r="M2046" i="1"/>
  <c r="Q2044" i="1" a="1"/>
  <c r="Q2044" i="1"/>
  <c r="L2044" i="1" a="1"/>
  <c r="L2044" i="1"/>
  <c r="O2049" i="1" a="1"/>
  <c r="O2049" i="1"/>
  <c r="O2048" i="1" a="1"/>
  <c r="O2048" i="1" s="1"/>
  <c r="Q2047" i="1" a="1"/>
  <c r="Q2047" i="1"/>
  <c r="N2049" i="1" a="1"/>
  <c r="N2049" i="1"/>
  <c r="M2049" i="1" a="1"/>
  <c r="M2049" i="1" s="1"/>
  <c r="L2049" i="1" a="1"/>
  <c r="L2049" i="1"/>
  <c r="K2049" i="1" a="1"/>
  <c r="K2049" i="1" s="1"/>
  <c r="J2049" i="1" a="1"/>
  <c r="J2049" i="1"/>
  <c r="I2049" i="1" a="1"/>
  <c r="I2049" i="1"/>
  <c r="G2049" i="1" a="1"/>
  <c r="G2049" i="1" s="1"/>
  <c r="F2049" i="1" a="1"/>
  <c r="F2049" i="1"/>
  <c r="Q2048" i="1" a="1"/>
  <c r="Q2048" i="1"/>
  <c r="N2048" i="1" a="1"/>
  <c r="N2048" i="1"/>
  <c r="M2048" i="1" a="1"/>
  <c r="M2048" i="1"/>
  <c r="L2048" i="1" a="1"/>
  <c r="L2048" i="1"/>
  <c r="I2046" i="1" a="1"/>
  <c r="I2046" i="1" s="1"/>
  <c r="N2044" i="1" a="1"/>
  <c r="N2044" i="1"/>
  <c r="H2048" i="1" a="1"/>
  <c r="H2048" i="1"/>
  <c r="K2048" i="1" a="1"/>
  <c r="K2048" i="1"/>
  <c r="I2048" i="1" a="1"/>
  <c r="I2048" i="1"/>
  <c r="M2047" i="1" a="1"/>
  <c r="M2047" i="1" s="1"/>
  <c r="J2047" i="1" a="1"/>
  <c r="J2047" i="1" s="1"/>
  <c r="L2046" i="1" a="1"/>
  <c r="L2046" i="1" s="1"/>
  <c r="K2046" i="1" a="1"/>
  <c r="K2046" i="1" s="1"/>
  <c r="P2045" i="1" a="1"/>
  <c r="P2045" i="1"/>
  <c r="M2045" i="1" a="1"/>
  <c r="M2045" i="1"/>
  <c r="Q2045" i="1" a="1"/>
  <c r="Q2045" i="1"/>
  <c r="N2045" i="1" a="1"/>
  <c r="N2045" i="1"/>
  <c r="G2048" i="1" a="1"/>
  <c r="G2048" i="1"/>
  <c r="P2047" i="1" a="1"/>
  <c r="P2047" i="1" s="1"/>
  <c r="O2046" i="1" a="1"/>
  <c r="O2046" i="1"/>
  <c r="J2046" i="1" a="1"/>
  <c r="J2046" i="1"/>
  <c r="G2045" i="1" a="1"/>
  <c r="G2045" i="1"/>
  <c r="J2045" i="1" a="1"/>
  <c r="J2045" i="1" s="1"/>
  <c r="I2045" i="1" a="1"/>
  <c r="I2045" i="1"/>
  <c r="K2047" i="1" a="1"/>
  <c r="K2047" i="1" s="1"/>
  <c r="F2046" i="1" a="1"/>
  <c r="F2046" i="1"/>
  <c r="P2040" i="1" a="1"/>
  <c r="P2040" i="1"/>
  <c r="F2040" i="1" a="1"/>
  <c r="F2040" i="1"/>
  <c r="M2039" i="1" a="1"/>
  <c r="M2039" i="1"/>
  <c r="H2039" i="1" a="1"/>
  <c r="H2039" i="1"/>
  <c r="M2041" i="1" a="1"/>
  <c r="M2041" i="1"/>
  <c r="I2041" i="1" a="1"/>
  <c r="I2041" i="1"/>
  <c r="M2040" i="1" a="1"/>
  <c r="M2040" i="1" s="1"/>
  <c r="J2039" i="1" a="1"/>
  <c r="J2039" i="1"/>
  <c r="L2041" i="1" a="1"/>
  <c r="L2041" i="1"/>
  <c r="G2042" i="1" a="1"/>
  <c r="G2042" i="1"/>
  <c r="I2042" i="1" a="1"/>
  <c r="I2042" i="1"/>
  <c r="H2041" i="1" a="1"/>
  <c r="H2041" i="1"/>
  <c r="N2041" i="1" a="1"/>
  <c r="N2041" i="1" s="1"/>
  <c r="F2041" i="1" a="1"/>
  <c r="F2041" i="1" s="1"/>
  <c r="K2044" i="1" a="1"/>
  <c r="K2044" i="1" s="1"/>
  <c r="I2039" i="1" a="1"/>
  <c r="I2039" i="1"/>
  <c r="K2040" i="1" a="1"/>
  <c r="K2040" i="1"/>
  <c r="J2044" i="1" a="1"/>
  <c r="J2044" i="1"/>
  <c r="N2043" i="1" a="1"/>
  <c r="N2043" i="1"/>
  <c r="I2044" i="1" a="1"/>
  <c r="I2044" i="1"/>
  <c r="Q2040" i="1" a="1"/>
  <c r="Q2040" i="1" s="1"/>
  <c r="L2040" i="1" a="1"/>
  <c r="L2040" i="1"/>
  <c r="N2039" i="1" a="1"/>
  <c r="N2039" i="1"/>
  <c r="H2040" i="1" a="1"/>
  <c r="H2040" i="1"/>
  <c r="K2039" i="1" a="1"/>
  <c r="K2039" i="1"/>
  <c r="P2039" i="1" a="1"/>
  <c r="P2039" i="1" s="1"/>
  <c r="H2044" i="1" a="1"/>
  <c r="H2044" i="1"/>
  <c r="L2039" i="1" a="1"/>
  <c r="L2039" i="1" s="1"/>
  <c r="J2040" i="1" a="1"/>
  <c r="J2040" i="1"/>
  <c r="Q2043" i="1" a="1"/>
  <c r="Q2043" i="1"/>
  <c r="N2040" i="1" a="1"/>
  <c r="N2040" i="1"/>
  <c r="P2043" i="1" a="1"/>
  <c r="P2043" i="1"/>
  <c r="K2042" i="1" a="1"/>
  <c r="K2042" i="1"/>
  <c r="K2043" i="1" a="1"/>
  <c r="K2043" i="1"/>
  <c r="L2042" i="1" a="1"/>
  <c r="L2042" i="1" s="1"/>
  <c r="G2044" i="1" a="1"/>
  <c r="G2044" i="1"/>
  <c r="L2043" i="1" a="1"/>
  <c r="L2043" i="1"/>
  <c r="F2044" i="1" a="1"/>
  <c r="F2044" i="1"/>
  <c r="O2043" i="1" a="1"/>
  <c r="O2043" i="1"/>
  <c r="M2043" i="1" a="1"/>
  <c r="M2043" i="1"/>
  <c r="P2042" i="1" a="1"/>
  <c r="P2042" i="1"/>
  <c r="M2042" i="1" a="1"/>
  <c r="M2042" i="1" s="1"/>
  <c r="J2041" i="1" a="1"/>
  <c r="J2041" i="1" s="1"/>
  <c r="J2042" i="1" a="1"/>
  <c r="J2042" i="1"/>
  <c r="Q2041" i="1" a="1"/>
  <c r="Q2041" i="1"/>
  <c r="G2041" i="1" a="1"/>
  <c r="G2041" i="1"/>
  <c r="O2042" i="1" a="1"/>
  <c r="O2042" i="1"/>
  <c r="Q2039" i="1" a="1"/>
  <c r="Q2039" i="1"/>
  <c r="P2041" i="1" a="1"/>
  <c r="P2041" i="1" s="1"/>
  <c r="J2043" i="1" a="1"/>
  <c r="J2043" i="1"/>
  <c r="I2043" i="1" a="1"/>
  <c r="I2043" i="1"/>
  <c r="H2043" i="1" a="1"/>
  <c r="H2043" i="1"/>
  <c r="I2040" i="1" a="1"/>
  <c r="I2040" i="1"/>
  <c r="O2039" i="1" a="1"/>
  <c r="O2039" i="1"/>
  <c r="G2040" i="1" a="1"/>
  <c r="G2040" i="1" s="1"/>
  <c r="O2040" i="1" a="1"/>
  <c r="O2040" i="1"/>
  <c r="G2043" i="1" a="1"/>
  <c r="G2043" i="1" s="1"/>
  <c r="F2043" i="1" a="1"/>
  <c r="F2043" i="1"/>
  <c r="Q2042" i="1" a="1"/>
  <c r="Q2042" i="1"/>
  <c r="K2041" i="1" a="1"/>
  <c r="K2041" i="1"/>
  <c r="N2042" i="1" a="1"/>
  <c r="N2042" i="1"/>
  <c r="H2042" i="1" a="1"/>
  <c r="H2042" i="1"/>
  <c r="F2042" i="1" a="1"/>
  <c r="F2042" i="1" s="1"/>
  <c r="O2041" i="1" a="1"/>
  <c r="O2041" i="1"/>
  <c r="G2034" i="1" a="1"/>
  <c r="G2034" i="1"/>
  <c r="Q2034" i="1" a="1"/>
  <c r="Q2034" i="1"/>
  <c r="L2034" i="1" a="1"/>
  <c r="L2034" i="1"/>
  <c r="K2035" i="1" a="1"/>
  <c r="K2035" i="1"/>
  <c r="J2034" i="1" a="1"/>
  <c r="J2034" i="1"/>
  <c r="F2039" i="1" a="1"/>
  <c r="F2039" i="1"/>
  <c r="P2035" i="1" a="1"/>
  <c r="P2035" i="1" s="1"/>
  <c r="M2035" i="1" a="1"/>
  <c r="M2035" i="1"/>
  <c r="F2037" i="1" a="1"/>
  <c r="F2037" i="1"/>
  <c r="N2038" i="1" a="1"/>
  <c r="N2038" i="1"/>
  <c r="M2038" i="1" a="1"/>
  <c r="M2038" i="1"/>
  <c r="L2038" i="1" a="1"/>
  <c r="L2038" i="1"/>
  <c r="K2038" i="1" a="1"/>
  <c r="K2038" i="1" s="1"/>
  <c r="I2035" i="1" a="1"/>
  <c r="I2035" i="1"/>
  <c r="O2037" i="1" a="1"/>
  <c r="O2037" i="1"/>
  <c r="P2036" i="1" a="1"/>
  <c r="P2036" i="1"/>
  <c r="F2034" i="1" a="1"/>
  <c r="F2034" i="1"/>
  <c r="G2037" i="1" a="1"/>
  <c r="G2037" i="1"/>
  <c r="H2034" i="1" a="1"/>
  <c r="H2034" i="1"/>
  <c r="J2038" i="1" a="1"/>
  <c r="J2038" i="1" s="1"/>
  <c r="J2036" i="1" a="1"/>
  <c r="J2036" i="1"/>
  <c r="O2035" i="1" a="1"/>
  <c r="O2035" i="1"/>
  <c r="I2038" i="1" a="1"/>
  <c r="I2038" i="1"/>
  <c r="O2036" i="1" a="1"/>
  <c r="O2036" i="1"/>
  <c r="I2036" i="1" a="1"/>
  <c r="I2036" i="1"/>
  <c r="P2034" i="1" a="1"/>
  <c r="P2034" i="1"/>
  <c r="H2038" i="1" a="1"/>
  <c r="H2038" i="1" s="1"/>
  <c r="G2038" i="1" a="1"/>
  <c r="G2038" i="1"/>
  <c r="F2038" i="1" a="1"/>
  <c r="F2038" i="1"/>
  <c r="N2037" i="1" a="1"/>
  <c r="N2037" i="1"/>
  <c r="L2037" i="1" a="1"/>
  <c r="L2037" i="1"/>
  <c r="M2036" i="1" a="1"/>
  <c r="M2036" i="1"/>
  <c r="L2036" i="1" a="1"/>
  <c r="L2036" i="1"/>
  <c r="Q2035" i="1" a="1"/>
  <c r="Q2035" i="1"/>
  <c r="F2035" i="1" a="1"/>
  <c r="F2035" i="1"/>
  <c r="O2034" i="1" a="1"/>
  <c r="O2034" i="1"/>
  <c r="K2036" i="1" a="1"/>
  <c r="K2036" i="1"/>
  <c r="G2036" i="1" a="1"/>
  <c r="G2036" i="1"/>
  <c r="H2036" i="1" a="1"/>
  <c r="H2036" i="1"/>
  <c r="N2034" i="1" a="1"/>
  <c r="N2034" i="1"/>
  <c r="P2037" i="1" a="1"/>
  <c r="P2037" i="1" s="1"/>
  <c r="L2035" i="1" a="1"/>
  <c r="L2035" i="1"/>
  <c r="K2037" i="1" a="1"/>
  <c r="K2037" i="1"/>
  <c r="M2034" i="1" a="1"/>
  <c r="M2034" i="1" s="1"/>
  <c r="I2037" i="1" a="1"/>
  <c r="I2037" i="1"/>
  <c r="N2036" i="1" a="1"/>
  <c r="N2036" i="1"/>
  <c r="F2036" i="1" a="1"/>
  <c r="F2036" i="1"/>
  <c r="G2035" i="1" a="1"/>
  <c r="G2035" i="1"/>
  <c r="Q2037" i="1" a="1"/>
  <c r="Q2037" i="1" s="1"/>
  <c r="H2037" i="1" a="1"/>
  <c r="H2037" i="1"/>
  <c r="N2035" i="1" a="1"/>
  <c r="N2035" i="1"/>
  <c r="J2035" i="1" a="1"/>
  <c r="J2035" i="1"/>
  <c r="H2035" i="1" a="1"/>
  <c r="H2035" i="1"/>
  <c r="I2034" i="1" a="1"/>
  <c r="I2034" i="1"/>
  <c r="G2039" i="1" a="1"/>
  <c r="G2039" i="1" s="1"/>
  <c r="Q2038" i="1" a="1"/>
  <c r="Q2038" i="1"/>
  <c r="Q2036" i="1" a="1"/>
  <c r="Q2036" i="1"/>
  <c r="P2038" i="1" a="1"/>
  <c r="P2038" i="1"/>
  <c r="O2038" i="1" a="1"/>
  <c r="O2038" i="1"/>
  <c r="M2037" i="1" a="1"/>
  <c r="M2037" i="1"/>
  <c r="J2037" i="1" a="1"/>
  <c r="J2037" i="1"/>
  <c r="K2034" i="1" a="1"/>
  <c r="K2034" i="1"/>
  <c r="L2032" i="1" a="1"/>
  <c r="L2032" i="1"/>
  <c r="L2031" i="1" s="1" a="1"/>
  <c r="L2031" i="1" s="1"/>
  <c r="O2029" i="1" a="1"/>
  <c r="O2029" i="1"/>
  <c r="K2032" i="1" a="1"/>
  <c r="K2032" i="1"/>
  <c r="K2031" i="1" s="1" a="1"/>
  <c r="K2031" i="1" s="1"/>
  <c r="J2032" i="1" a="1"/>
  <c r="J2032" i="1"/>
  <c r="J2031" i="1" s="1" a="1"/>
  <c r="J2031" i="1" s="1"/>
  <c r="H2032" i="1" a="1"/>
  <c r="H2032" i="1"/>
  <c r="H2031" i="1" s="1" a="1"/>
  <c r="H2031" i="1" s="1"/>
  <c r="Q2026" i="1" a="1"/>
  <c r="Q2026" i="1"/>
  <c r="H2029" i="1" a="1"/>
  <c r="H2029" i="1"/>
  <c r="I2029" i="1" a="1"/>
  <c r="I2029" i="1" s="1"/>
  <c r="I2028" i="1" s="1" a="1"/>
  <c r="I2028" i="1" s="1"/>
  <c r="M2031" i="1" a="1"/>
  <c r="M2031" i="1"/>
  <c r="I2032" i="1" a="1"/>
  <c r="I2032" i="1"/>
  <c r="I2031" i="1" s="1" a="1"/>
  <c r="I2031" i="1" s="1"/>
  <c r="H2028" i="1" a="1"/>
  <c r="H2028" i="1"/>
  <c r="F2029" i="1" a="1"/>
  <c r="F2029" i="1"/>
  <c r="Q2028" i="1" a="1"/>
  <c r="Q2028" i="1"/>
  <c r="P2029" i="1" a="1"/>
  <c r="P2029" i="1"/>
  <c r="P2028" i="1" s="1" a="1"/>
  <c r="P2028" i="1" s="1"/>
  <c r="O2028" i="1" a="1"/>
  <c r="O2028" i="1"/>
  <c r="G2028" i="1" a="1"/>
  <c r="G2028" i="1" s="1"/>
  <c r="N2031" i="1" a="1"/>
  <c r="N2031" i="1" s="1"/>
  <c r="K2029" i="1" a="1"/>
  <c r="K2029" i="1"/>
  <c r="K2028" i="1" s="1" a="1"/>
  <c r="K2028" i="1" s="1"/>
  <c r="F2032" i="1" a="1"/>
  <c r="F2032" i="1" s="1"/>
  <c r="F2031" i="1" s="1" a="1"/>
  <c r="F2031" i="1" s="1"/>
  <c r="Q2029" i="1" a="1"/>
  <c r="Q2029" i="1"/>
  <c r="M2029" i="1" a="1"/>
  <c r="M2029" i="1"/>
  <c r="M2028" i="1" s="1" a="1"/>
  <c r="M2028" i="1" s="1"/>
  <c r="L2029" i="1" a="1"/>
  <c r="L2029" i="1"/>
  <c r="L2028" i="1" s="1" a="1"/>
  <c r="L2028" i="1" s="1"/>
  <c r="N2029" i="1" a="1"/>
  <c r="N2029" i="1"/>
  <c r="N2028" i="1" s="1" a="1"/>
  <c r="N2028" i="1" s="1"/>
  <c r="J2029" i="1" a="1"/>
  <c r="J2029" i="1"/>
  <c r="J2028" i="1" s="1" a="1"/>
  <c r="J2028" i="1" s="1"/>
  <c r="P2026" i="1" a="1"/>
  <c r="P2026" i="1"/>
  <c r="G2032" i="1" a="1"/>
  <c r="G2032" i="1"/>
  <c r="G2031" i="1" s="1" a="1"/>
  <c r="G2031" i="1" s="1"/>
  <c r="Q2032" i="1" a="1"/>
  <c r="Q2032" i="1" s="1"/>
  <c r="Q2031" i="1" s="1" a="1"/>
  <c r="Q2031" i="1" s="1"/>
  <c r="N2032" i="1" a="1"/>
  <c r="N2032" i="1"/>
  <c r="F2028" i="1" a="1"/>
  <c r="F2028" i="1" s="1"/>
  <c r="G2029" i="1" a="1"/>
  <c r="G2029" i="1"/>
  <c r="P2032" i="1" a="1"/>
  <c r="P2032" i="1"/>
  <c r="P2031" i="1" s="1" a="1"/>
  <c r="P2031" i="1" s="1"/>
  <c r="O2032" i="1" a="1"/>
  <c r="O2032" i="1"/>
  <c r="O2031" i="1" s="1" a="1"/>
  <c r="O2031" i="1" s="1"/>
  <c r="M2032" i="1" a="1"/>
  <c r="M2032" i="1"/>
  <c r="G2023" i="1" a="1"/>
  <c r="G2023" i="1" s="1"/>
  <c r="H2025" i="1" a="1"/>
  <c r="H2025" i="1" s="1"/>
  <c r="G2025" i="1" a="1"/>
  <c r="G2025" i="1"/>
  <c r="L2023" i="1" a="1"/>
  <c r="L2023" i="1" s="1"/>
  <c r="H2023" i="1" a="1"/>
  <c r="H2023" i="1" s="1"/>
  <c r="P2023" i="1" a="1"/>
  <c r="P2023" i="1"/>
  <c r="M2023" i="1" a="1"/>
  <c r="M2023" i="1"/>
  <c r="K2023" i="1" a="1"/>
  <c r="K2023" i="1"/>
  <c r="I2023" i="1" a="1"/>
  <c r="I2023" i="1"/>
  <c r="J2026" i="1" a="1"/>
  <c r="J2026" i="1"/>
  <c r="H2026" i="1" a="1"/>
  <c r="H2026" i="1"/>
  <c r="N2023" i="1" a="1"/>
  <c r="N2023" i="1"/>
  <c r="O2025" i="1" a="1"/>
  <c r="O2025" i="1"/>
  <c r="N2025" i="1" a="1"/>
  <c r="N2025" i="1"/>
  <c r="F2023" i="1" a="1"/>
  <c r="F2023" i="1" s="1"/>
  <c r="L2025" i="1" a="1"/>
  <c r="L2025" i="1" s="1"/>
  <c r="O2023" i="1" a="1"/>
  <c r="O2023" i="1"/>
  <c r="J2023" i="1" a="1"/>
  <c r="J2023" i="1" s="1"/>
  <c r="O2026" i="1" a="1"/>
  <c r="O2026" i="1" s="1"/>
  <c r="K2026" i="1" a="1"/>
  <c r="K2026" i="1"/>
  <c r="N2026" i="1" a="1"/>
  <c r="N2026" i="1"/>
  <c r="M2026" i="1" a="1"/>
  <c r="M2026" i="1"/>
  <c r="L2026" i="1" a="1"/>
  <c r="L2026" i="1"/>
  <c r="I2026" i="1" a="1"/>
  <c r="I2026" i="1"/>
  <c r="G2026" i="1" a="1"/>
  <c r="G2026" i="1"/>
  <c r="F2026" i="1" a="1"/>
  <c r="F2026" i="1"/>
  <c r="Q2025" i="1" a="1"/>
  <c r="Q2025" i="1"/>
  <c r="P2025" i="1" a="1"/>
  <c r="P2025" i="1"/>
  <c r="M2025" i="1" a="1"/>
  <c r="M2025" i="1" s="1"/>
  <c r="F2025" i="1" a="1"/>
  <c r="F2025" i="1" s="1"/>
  <c r="K2025" i="1" a="1"/>
  <c r="K2025" i="1"/>
  <c r="J2025" i="1" a="1"/>
  <c r="J2025" i="1" s="1"/>
  <c r="I2025" i="1" a="1"/>
  <c r="I2025" i="1" s="1"/>
  <c r="Q2023" i="1" a="1"/>
  <c r="Q2023" i="1"/>
  <c r="H31" i="1" a="1"/>
  <c r="H31" i="1"/>
  <c r="P30" i="1" a="1"/>
  <c r="P30" i="1"/>
  <c r="G31" i="1" a="1"/>
  <c r="G31" i="1"/>
  <c r="O31" i="1" a="1"/>
  <c r="O31" i="1"/>
  <c r="N31" i="1" a="1"/>
  <c r="N31" i="1"/>
  <c r="J31" i="1" a="1"/>
  <c r="J31" i="1"/>
  <c r="K30" i="1" a="1"/>
  <c r="K30" i="1"/>
  <c r="L30" i="1" a="1"/>
  <c r="L30" i="1"/>
  <c r="J30" i="1" a="1"/>
  <c r="J30" i="1" s="1"/>
  <c r="M31" i="1" a="1"/>
  <c r="M31" i="1" s="1"/>
  <c r="N30" i="1" a="1"/>
  <c r="N30" i="1"/>
  <c r="F31" i="1" a="1"/>
  <c r="F31" i="1" s="1"/>
  <c r="H30" i="1" a="1"/>
  <c r="H30" i="1" s="1"/>
  <c r="G30" i="1" a="1"/>
  <c r="G30" i="1"/>
  <c r="L31" i="1" a="1"/>
  <c r="L31" i="1"/>
  <c r="Q31" i="1" a="1"/>
  <c r="Q31" i="1"/>
  <c r="I31" i="1" a="1"/>
  <c r="I31" i="1" s="1"/>
  <c r="O30" i="1" a="1"/>
  <c r="O30" i="1" s="1"/>
  <c r="P31" i="1" a="1"/>
  <c r="P31" i="1"/>
  <c r="K31" i="1" a="1"/>
  <c r="K31" i="1"/>
  <c r="Q19" i="1"/>
  <c r="Q18" i="1" s="1"/>
  <c r="P19" i="1"/>
  <c r="P18" i="1" s="1"/>
  <c r="O19" i="1"/>
  <c r="O18" i="1" s="1"/>
  <c r="N19" i="1"/>
  <c r="N18" i="1" s="1"/>
  <c r="M19" i="1"/>
  <c r="M18" i="1" s="1"/>
  <c r="L19" i="1"/>
  <c r="L18" i="1" s="1"/>
  <c r="K19" i="1"/>
  <c r="K18" i="1" s="1"/>
  <c r="J19" i="1"/>
  <c r="J18" i="1" s="1"/>
  <c r="I19" i="1"/>
  <c r="H19" i="1"/>
  <c r="G19" i="1"/>
  <c r="F19" i="1"/>
  <c r="I18" i="1"/>
  <c r="H18" i="1"/>
  <c r="G18" i="1"/>
  <c r="F18" i="1"/>
  <c r="H275" i="1" a="1"/>
  <c r="H275" i="1"/>
  <c r="H274" i="1" s="1"/>
  <c r="J275" i="1" a="1"/>
  <c r="J275" i="1"/>
  <c r="K275" i="1" a="1"/>
  <c r="K275" i="1" s="1"/>
  <c r="I284" i="1" a="1"/>
  <c r="I284" i="1" s="1"/>
  <c r="I283" i="1" s="1"/>
  <c r="I382" i="1" s="1"/>
  <c r="I513" i="1" s="1"/>
  <c r="O284" i="1" a="1"/>
  <c r="O284" i="1"/>
  <c r="O283" i="1" s="1"/>
  <c r="P275" i="1" a="1"/>
  <c r="P275" i="1"/>
  <c r="P274" i="1" s="1"/>
  <c r="N275" i="1" a="1"/>
  <c r="N275" i="1" s="1"/>
  <c r="I275" i="1" a="1"/>
  <c r="I275" i="1"/>
  <c r="H284" i="1" a="1"/>
  <c r="H284" i="1"/>
  <c r="Q284" i="1" a="1"/>
  <c r="Q284" i="1"/>
  <c r="Q283" i="1" s="1"/>
  <c r="Q382" i="1" s="1"/>
  <c r="Q513" i="1" s="1"/>
  <c r="G275" i="1" a="1"/>
  <c r="G275" i="1"/>
  <c r="F284" i="1" a="1"/>
  <c r="F284" i="1"/>
  <c r="L275" i="1" a="1"/>
  <c r="L275" i="1"/>
  <c r="K284" i="1" a="1"/>
  <c r="K284" i="1" s="1"/>
  <c r="K283" i="1" s="1"/>
  <c r="K382" i="1" s="1"/>
  <c r="K513" i="1" s="1"/>
  <c r="J284" i="1" a="1"/>
  <c r="J284" i="1" s="1"/>
  <c r="J283" i="1" s="1"/>
  <c r="L284" i="1" a="1"/>
  <c r="L284" i="1"/>
  <c r="L283" i="1" s="1"/>
  <c r="L382" i="1" s="1"/>
  <c r="L513" i="1" s="1"/>
  <c r="M275" i="1" a="1"/>
  <c r="M275" i="1" s="1"/>
  <c r="G284" i="1" a="1"/>
  <c r="G284" i="1" s="1"/>
  <c r="G283" i="1" s="1"/>
  <c r="G382" i="1" s="1"/>
  <c r="G513" i="1" s="1"/>
  <c r="F275" i="1" a="1"/>
  <c r="F275" i="1"/>
  <c r="F274" i="1" s="1"/>
  <c r="F363" i="1" s="1"/>
  <c r="F504" i="1" s="1"/>
  <c r="P284" i="1" a="1"/>
  <c r="P284" i="1"/>
  <c r="P283" i="1" s="1"/>
  <c r="Q275" i="1" a="1"/>
  <c r="Q275" i="1" s="1"/>
  <c r="N284" i="1" a="1"/>
  <c r="N284" i="1"/>
  <c r="N283" i="1" s="1"/>
  <c r="M284" i="1" a="1"/>
  <c r="M284" i="1"/>
  <c r="O275" i="1" a="1"/>
  <c r="O275" i="1"/>
  <c r="Q62" i="1" a="1"/>
  <c r="Q62" i="1"/>
  <c r="J62" i="1" a="1"/>
  <c r="J62" i="1"/>
  <c r="H62" i="1" a="1"/>
  <c r="H62" i="1" s="1"/>
  <c r="G62" i="1" a="1"/>
  <c r="G62" i="1"/>
  <c r="P61" i="1" a="1"/>
  <c r="P61" i="1" s="1"/>
  <c r="K62" i="1" a="1"/>
  <c r="K62" i="1" s="1"/>
  <c r="L62" i="1" a="1"/>
  <c r="L62" i="1" s="1"/>
  <c r="F62" i="1" a="1"/>
  <c r="F62" i="1" s="1"/>
  <c r="O62" i="1" a="1"/>
  <c r="O62" i="1"/>
  <c r="Q61" i="1" a="1"/>
  <c r="Q61" i="1"/>
  <c r="N62" i="1" a="1"/>
  <c r="N62" i="1" s="1"/>
  <c r="P62" i="1" a="1"/>
  <c r="P62" i="1"/>
  <c r="I62" i="1" a="1"/>
  <c r="I62" i="1"/>
  <c r="M62" i="1" a="1"/>
  <c r="M62" i="1"/>
  <c r="N242" i="1" a="1"/>
  <c r="N242" i="1"/>
  <c r="L242" i="1" a="1"/>
  <c r="L242" i="1"/>
  <c r="Q242" i="1" a="1"/>
  <c r="Q242" i="1" s="1"/>
  <c r="P242" i="1" a="1"/>
  <c r="P242" i="1"/>
  <c r="P241" i="1" s="1"/>
  <c r="H242" i="1" a="1"/>
  <c r="H242" i="1"/>
  <c r="H241" i="1" s="1"/>
  <c r="M242" i="1" a="1"/>
  <c r="M242" i="1" s="1"/>
  <c r="M241" i="1" s="1"/>
  <c r="O242" i="1" a="1"/>
  <c r="O242" i="1" s="1"/>
  <c r="O241" i="1" s="1"/>
  <c r="K242" i="1" a="1"/>
  <c r="K242" i="1" s="1"/>
  <c r="K241" i="1" s="1"/>
  <c r="J242" i="1" a="1"/>
  <c r="J242" i="1"/>
  <c r="J241" i="1" s="1"/>
  <c r="J316" i="1" s="1"/>
  <c r="J471" i="1" s="1"/>
  <c r="I242" i="1" a="1"/>
  <c r="I242" i="1"/>
  <c r="G242" i="1" a="1"/>
  <c r="G242" i="1"/>
  <c r="F242" i="1" a="1"/>
  <c r="F242" i="1"/>
  <c r="H199" i="1" a="1"/>
  <c r="H199" i="1"/>
  <c r="G199" i="1" a="1"/>
  <c r="G199" i="1"/>
  <c r="Q199" i="1" a="1"/>
  <c r="Q199" i="1"/>
  <c r="Q198" i="1" s="1"/>
  <c r="P199" i="1" a="1"/>
  <c r="P199" i="1"/>
  <c r="P198" i="1" s="1"/>
  <c r="I199" i="1" a="1"/>
  <c r="I199" i="1"/>
  <c r="J199" i="1" a="1"/>
  <c r="J199" i="1"/>
  <c r="F199" i="1" a="1"/>
  <c r="F199" i="1" s="1"/>
  <c r="F198" i="1" s="1"/>
  <c r="O199" i="1" a="1"/>
  <c r="O199" i="1" s="1"/>
  <c r="N199" i="1" a="1"/>
  <c r="N199" i="1" s="1"/>
  <c r="N198" i="1" s="1"/>
  <c r="M199" i="1" a="1"/>
  <c r="M199" i="1" s="1"/>
  <c r="M362" i="1" s="1"/>
  <c r="M429" i="1" s="1"/>
  <c r="L199" i="1" a="1"/>
  <c r="L199" i="1"/>
  <c r="K199" i="1" a="1"/>
  <c r="K199" i="1"/>
  <c r="L141" i="1" a="1"/>
  <c r="L141" i="1"/>
  <c r="L140" i="1" a="1"/>
  <c r="L140" i="1"/>
  <c r="N140" i="1" a="1"/>
  <c r="N140" i="1"/>
  <c r="Q141" i="1" a="1"/>
  <c r="Q141" i="1"/>
  <c r="P141" i="1" a="1"/>
  <c r="P141" i="1" s="1"/>
  <c r="K141" i="1" a="1"/>
  <c r="K141" i="1" s="1"/>
  <c r="O141" i="1" a="1"/>
  <c r="O141" i="1" s="1"/>
  <c r="M141" i="1" a="1"/>
  <c r="M141" i="1"/>
  <c r="J140" i="1" a="1"/>
  <c r="J140" i="1"/>
  <c r="H139" i="1" a="1"/>
  <c r="H139" i="1"/>
  <c r="H140" i="1" a="1"/>
  <c r="H140" i="1" s="1"/>
  <c r="G140" i="1" a="1"/>
  <c r="G140" i="1" s="1"/>
  <c r="K139" i="1" a="1"/>
  <c r="K139" i="1"/>
  <c r="F140" i="1" a="1"/>
  <c r="F140" i="1"/>
  <c r="O139" i="1" a="1"/>
  <c r="O139" i="1"/>
  <c r="I138" i="1" a="1"/>
  <c r="I138" i="1"/>
  <c r="I139" i="1" a="1"/>
  <c r="I139" i="1"/>
  <c r="N139" i="1" a="1"/>
  <c r="N139" i="1"/>
  <c r="M139" i="1" a="1"/>
  <c r="M139" i="1" s="1"/>
  <c r="L139" i="1" a="1"/>
  <c r="L139" i="1" s="1"/>
  <c r="J139" i="1" a="1"/>
  <c r="J139" i="1" s="1"/>
  <c r="G139" i="1" a="1"/>
  <c r="G139" i="1"/>
  <c r="H138" i="1" a="1"/>
  <c r="H138" i="1"/>
  <c r="F138" i="1" a="1"/>
  <c r="F138" i="1"/>
  <c r="L61" i="1" a="1"/>
  <c r="L61" i="1"/>
  <c r="I61" i="1" a="1"/>
  <c r="I61" i="1"/>
  <c r="J60" i="1" a="1"/>
  <c r="J60" i="1"/>
  <c r="Q60" i="1" a="1"/>
  <c r="Q60" i="1" s="1"/>
  <c r="O60" i="1" a="1"/>
  <c r="O60" i="1" s="1"/>
  <c r="N60" i="1" a="1"/>
  <c r="N60" i="1" s="1"/>
  <c r="L59" i="1" a="1"/>
  <c r="L59" i="1" s="1"/>
  <c r="J59" i="1" a="1"/>
  <c r="J59" i="1"/>
  <c r="K60" i="1" a="1"/>
  <c r="K60" i="1"/>
  <c r="I59" i="1" a="1"/>
  <c r="I59" i="1"/>
  <c r="O61" i="1" a="1"/>
  <c r="O61" i="1"/>
  <c r="H61" i="1" a="1"/>
  <c r="H61" i="1"/>
  <c r="I60" i="1" a="1"/>
  <c r="I60" i="1"/>
  <c r="N61" i="1" a="1"/>
  <c r="N61" i="1"/>
  <c r="M61" i="1" a="1"/>
  <c r="M61" i="1" s="1"/>
  <c r="Q59" i="1" a="1"/>
  <c r="Q59" i="1" s="1"/>
  <c r="K61" i="1" a="1"/>
  <c r="K61" i="1"/>
  <c r="L60" i="1" a="1"/>
  <c r="L60" i="1"/>
  <c r="G61" i="1" a="1"/>
  <c r="G61" i="1" s="1"/>
  <c r="F61" i="1" a="1"/>
  <c r="F61" i="1" s="1"/>
  <c r="H59" i="1" a="1"/>
  <c r="H59" i="1" s="1"/>
  <c r="M60" i="1" a="1"/>
  <c r="M60" i="1"/>
  <c r="F60" i="1" a="1"/>
  <c r="F60" i="1"/>
  <c r="O59" i="1" a="1"/>
  <c r="O59" i="1"/>
  <c r="P59" i="1" a="1"/>
  <c r="P59" i="1"/>
  <c r="K59" i="1" a="1"/>
  <c r="K59" i="1"/>
  <c r="F59" i="1" a="1"/>
  <c r="F59" i="1"/>
  <c r="P60" i="1" a="1"/>
  <c r="P60" i="1"/>
  <c r="G59" i="1" a="1"/>
  <c r="G59" i="1"/>
  <c r="J61" i="1" a="1"/>
  <c r="J61" i="1" s="1"/>
  <c r="M59" i="1" a="1"/>
  <c r="M59" i="1"/>
  <c r="H60" i="1" a="1"/>
  <c r="H60" i="1"/>
  <c r="G60" i="1" a="1"/>
  <c r="G60" i="1" s="1"/>
  <c r="N59" i="1" a="1"/>
  <c r="N59" i="1" s="1"/>
  <c r="M52" i="1" a="1"/>
  <c r="M52" i="1" s="1"/>
  <c r="M55" i="1" a="1"/>
  <c r="M55" i="1"/>
  <c r="Q53" i="1" a="1"/>
  <c r="Q53" i="1"/>
  <c r="K53" i="1" a="1"/>
  <c r="K53" i="1"/>
  <c r="M54" i="1" a="1"/>
  <c r="M54" i="1"/>
  <c r="F54" i="1" a="1"/>
  <c r="F54" i="1"/>
  <c r="K55" i="1" a="1"/>
  <c r="K55" i="1"/>
  <c r="L54" i="1" a="1"/>
  <c r="L54" i="1"/>
  <c r="P53" i="1" a="1"/>
  <c r="P53" i="1" s="1"/>
  <c r="G54" i="1" a="1"/>
  <c r="G54" i="1" s="1"/>
  <c r="G53" i="1" a="1"/>
  <c r="G53" i="1"/>
  <c r="L55" i="1" a="1"/>
  <c r="L55" i="1" s="1"/>
  <c r="L53" i="1" a="1"/>
  <c r="L53" i="1" s="1"/>
  <c r="J53" i="1" a="1"/>
  <c r="J53" i="1" s="1"/>
  <c r="N54" i="1" a="1"/>
  <c r="N54" i="1" s="1"/>
  <c r="J54" i="1" a="1"/>
  <c r="J54" i="1"/>
  <c r="F53" i="1" a="1"/>
  <c r="F53" i="1"/>
  <c r="N53" i="1" a="1"/>
  <c r="N53" i="1"/>
  <c r="Q55" i="1" a="1"/>
  <c r="Q55" i="1"/>
  <c r="O54" i="1" a="1"/>
  <c r="O54" i="1"/>
  <c r="K54" i="1" a="1"/>
  <c r="K54" i="1"/>
  <c r="Q52" i="1" a="1"/>
  <c r="Q52" i="1"/>
  <c r="L52" i="1" a="1"/>
  <c r="L52" i="1" s="1"/>
  <c r="O52" i="1" a="1"/>
  <c r="O52" i="1" s="1"/>
  <c r="P55" i="1" a="1"/>
  <c r="P55" i="1"/>
  <c r="H55" i="1" a="1"/>
  <c r="H55" i="1"/>
  <c r="F55" i="1" a="1"/>
  <c r="F55" i="1" s="1"/>
  <c r="P54" i="1" a="1"/>
  <c r="P54" i="1" s="1"/>
  <c r="H53" i="1" a="1"/>
  <c r="H53" i="1" s="1"/>
  <c r="I54" i="1" a="1"/>
  <c r="I54" i="1"/>
  <c r="O53" i="1" a="1"/>
  <c r="O53" i="1"/>
  <c r="N52" i="1" a="1"/>
  <c r="N52" i="1"/>
  <c r="G52" i="1" a="1"/>
  <c r="G52" i="1"/>
  <c r="O55" i="1" a="1"/>
  <c r="O55" i="1"/>
  <c r="N55" i="1" a="1"/>
  <c r="N55" i="1"/>
  <c r="I55" i="1" a="1"/>
  <c r="I55" i="1"/>
  <c r="P52" i="1" a="1"/>
  <c r="P52" i="1" s="1"/>
  <c r="F52" i="1" a="1"/>
  <c r="F52" i="1"/>
  <c r="M53" i="1" a="1"/>
  <c r="M53" i="1"/>
  <c r="Q54" i="1" a="1"/>
  <c r="Q54" i="1" s="1"/>
  <c r="G55" i="1" a="1"/>
  <c r="G55" i="1" s="1"/>
  <c r="I52" i="1" a="1"/>
  <c r="I52" i="1" s="1"/>
  <c r="J55" i="1" a="1"/>
  <c r="J55" i="1" s="1"/>
  <c r="H54" i="1" a="1"/>
  <c r="H54" i="1"/>
  <c r="J52" i="1" a="1"/>
  <c r="J52" i="1"/>
  <c r="H52" i="1" a="1"/>
  <c r="H52" i="1"/>
  <c r="K52" i="1" a="1"/>
  <c r="K52" i="1"/>
  <c r="I53" i="1" a="1"/>
  <c r="I53" i="1"/>
  <c r="O15" i="1" a="1"/>
  <c r="O15" i="1"/>
  <c r="Q15" i="1" a="1"/>
  <c r="Q15" i="1"/>
  <c r="N15" i="1" a="1"/>
  <c r="N15" i="1"/>
  <c r="P15" i="1" a="1"/>
  <c r="P15" i="1" s="1"/>
  <c r="I15" i="1" a="1"/>
  <c r="I15" i="1" s="1"/>
  <c r="M15" i="1" a="1"/>
  <c r="M15" i="1" s="1"/>
  <c r="L15" i="1" a="1"/>
  <c r="L15" i="1" s="1"/>
  <c r="K15" i="1" a="1"/>
  <c r="K15" i="1" s="1"/>
  <c r="J15" i="1" a="1"/>
  <c r="J15" i="1" s="1"/>
  <c r="H15" i="1" a="1"/>
  <c r="H15" i="1"/>
  <c r="Q14" i="1" a="1"/>
  <c r="Q14" i="1"/>
  <c r="P14" i="1" a="1"/>
  <c r="P14" i="1"/>
  <c r="G15" i="1" a="1"/>
  <c r="G15" i="1"/>
  <c r="F15" i="1" a="1"/>
  <c r="F15" i="1"/>
  <c r="O14" i="1" a="1"/>
  <c r="O14" i="1"/>
  <c r="N14" i="1" a="1"/>
  <c r="N14" i="1"/>
  <c r="J14" i="1" a="1"/>
  <c r="J14" i="1"/>
  <c r="I14" i="1" a="1"/>
  <c r="I14" i="1" s="1"/>
  <c r="F14" i="1" a="1"/>
  <c r="F14" i="1" s="1"/>
  <c r="Q13" i="1" a="1"/>
  <c r="Q13" i="1" s="1"/>
  <c r="O13" i="1" a="1"/>
  <c r="O13" i="1" s="1"/>
  <c r="P13" i="1" a="1"/>
  <c r="P13" i="1" s="1"/>
  <c r="H14" i="1" a="1"/>
  <c r="H14" i="1" s="1"/>
  <c r="N13" i="1" a="1"/>
  <c r="N13" i="1"/>
  <c r="M14" i="1" a="1"/>
  <c r="M14" i="1"/>
  <c r="L14" i="1" a="1"/>
  <c r="L14" i="1" s="1"/>
  <c r="K14" i="1" a="1"/>
  <c r="K14" i="1"/>
  <c r="M13" i="1" a="1"/>
  <c r="M13" i="1"/>
  <c r="G14" i="1" a="1"/>
  <c r="G14" i="1"/>
  <c r="L13" i="1" a="1"/>
  <c r="L13" i="1"/>
  <c r="K13" i="1" a="1"/>
  <c r="K13" i="1"/>
  <c r="J13" i="1" a="1"/>
  <c r="J13" i="1"/>
  <c r="I13" i="1" a="1"/>
  <c r="I13" i="1"/>
  <c r="H13" i="1" a="1"/>
  <c r="H13" i="1" s="1"/>
  <c r="G13" i="1" a="1"/>
  <c r="G13" i="1" s="1"/>
  <c r="F13" i="1" a="1"/>
  <c r="F13" i="1"/>
  <c r="H56" i="1" a="1"/>
  <c r="H56" i="1"/>
  <c r="M56" i="1" a="1"/>
  <c r="M56" i="1"/>
  <c r="F56" i="1" a="1"/>
  <c r="F56" i="1"/>
  <c r="Q56" i="1" a="1"/>
  <c r="Q56" i="1" s="1"/>
  <c r="L56" i="1" a="1"/>
  <c r="L56" i="1"/>
  <c r="O56" i="1" a="1"/>
  <c r="O56" i="1"/>
  <c r="G56" i="1" a="1"/>
  <c r="G56" i="1"/>
  <c r="N56" i="1" a="1"/>
  <c r="N56" i="1"/>
  <c r="I56" i="1" a="1"/>
  <c r="I56" i="1"/>
  <c r="K56" i="1" a="1"/>
  <c r="K56" i="1"/>
  <c r="P56" i="1" a="1"/>
  <c r="P56" i="1"/>
  <c r="J56" i="1" a="1"/>
  <c r="J56" i="1"/>
  <c r="Q50" i="1" a="1"/>
  <c r="Q50" i="1" s="1"/>
  <c r="O50" i="1" a="1"/>
  <c r="O50" i="1" s="1"/>
  <c r="P50" i="1" a="1"/>
  <c r="P50" i="1" s="1"/>
  <c r="M50" i="1" a="1"/>
  <c r="M50" i="1" s="1"/>
  <c r="N50" i="1" a="1"/>
  <c r="N50" i="1"/>
  <c r="L50" i="1" a="1"/>
  <c r="L50" i="1" s="1"/>
  <c r="O44" i="1" a="1"/>
  <c r="O44" i="1"/>
  <c r="F50" i="1" a="1"/>
  <c r="F50" i="1"/>
  <c r="H45" i="1" a="1"/>
  <c r="H45" i="1"/>
  <c r="K44" i="1" a="1"/>
  <c r="K44" i="1"/>
  <c r="G50" i="1" a="1"/>
  <c r="G50" i="1" s="1"/>
  <c r="K45" i="1" a="1"/>
  <c r="K45" i="1" s="1"/>
  <c r="K50" i="1" a="1"/>
  <c r="K50" i="1"/>
  <c r="J50" i="1" a="1"/>
  <c r="J50" i="1"/>
  <c r="L45" i="1" a="1"/>
  <c r="L45" i="1"/>
  <c r="I50" i="1" a="1"/>
  <c r="I50" i="1" s="1"/>
  <c r="F44" i="1" a="1"/>
  <c r="F44" i="1"/>
  <c r="P44" i="1" a="1"/>
  <c r="P44" i="1"/>
  <c r="Q43" i="1" a="1"/>
  <c r="Q43" i="1"/>
  <c r="M44" i="1" a="1"/>
  <c r="M44" i="1" s="1"/>
  <c r="I44" i="1" a="1"/>
  <c r="I44" i="1"/>
  <c r="G44" i="1" a="1"/>
  <c r="G44" i="1"/>
  <c r="J44" i="1" a="1"/>
  <c r="J44" i="1"/>
  <c r="H50" i="1" a="1"/>
  <c r="H50" i="1"/>
  <c r="J45" i="1" a="1"/>
  <c r="J45" i="1"/>
  <c r="G45" i="1" a="1"/>
  <c r="G45" i="1" s="1"/>
  <c r="F45" i="1" a="1"/>
  <c r="F45" i="1" s="1"/>
  <c r="O45" i="1" a="1"/>
  <c r="O45" i="1"/>
  <c r="Q45" i="1" a="1"/>
  <c r="Q45" i="1"/>
  <c r="P43" i="1" a="1"/>
  <c r="P43" i="1"/>
  <c r="I45" i="1" a="1"/>
  <c r="I45" i="1" s="1"/>
  <c r="N45" i="1" a="1"/>
  <c r="N45" i="1" s="1"/>
  <c r="P45" i="1" a="1"/>
  <c r="P45" i="1" s="1"/>
  <c r="O43" i="1" a="1"/>
  <c r="O43" i="1" s="1"/>
  <c r="M45" i="1" a="1"/>
  <c r="M45" i="1"/>
  <c r="Q44" i="1" a="1"/>
  <c r="Q44" i="1"/>
  <c r="L44" i="1" a="1"/>
  <c r="L44" i="1"/>
  <c r="H44" i="1" a="1"/>
  <c r="H44" i="1"/>
  <c r="N44" i="1" a="1"/>
  <c r="N44" i="1" s="1"/>
  <c r="H43" i="1" a="1"/>
  <c r="H43" i="1" s="1"/>
  <c r="N43" i="1" a="1"/>
  <c r="N43" i="1"/>
  <c r="M43" i="1" a="1"/>
  <c r="M43" i="1" s="1"/>
  <c r="K43" i="1" a="1"/>
  <c r="K43" i="1" s="1"/>
  <c r="L43" i="1" a="1"/>
  <c r="L43" i="1"/>
  <c r="F43" i="1" a="1"/>
  <c r="F43" i="1" s="1"/>
  <c r="J43" i="1" a="1"/>
  <c r="J43" i="1"/>
  <c r="I43" i="1" a="1"/>
  <c r="I43" i="1"/>
  <c r="G43" i="1" a="1"/>
  <c r="G43" i="1" s="1"/>
  <c r="O28" i="1" a="1"/>
  <c r="O28" i="1"/>
  <c r="N28" i="1" a="1"/>
  <c r="N28" i="1"/>
  <c r="L28" i="1" a="1"/>
  <c r="L28" i="1"/>
  <c r="P28" i="1" a="1"/>
  <c r="P28" i="1"/>
  <c r="M28" i="1" a="1"/>
  <c r="M28" i="1"/>
  <c r="Q28" i="1" a="1"/>
  <c r="Q28" i="1" s="1"/>
  <c r="O27" i="1" a="1"/>
  <c r="O27" i="1" s="1"/>
  <c r="N27" i="1" a="1"/>
  <c r="N27" i="1"/>
  <c r="J27" i="1" a="1"/>
  <c r="J27" i="1" s="1"/>
  <c r="M26" i="1" a="1"/>
  <c r="M26" i="1" s="1"/>
  <c r="I26" i="1" a="1"/>
  <c r="I26" i="1"/>
  <c r="L27" i="1" a="1"/>
  <c r="L27" i="1" s="1"/>
  <c r="J26" i="1" a="1"/>
  <c r="J26" i="1" s="1"/>
  <c r="F28" i="1" a="1"/>
  <c r="F28" i="1" s="1"/>
  <c r="H27" i="1" a="1"/>
  <c r="H27" i="1"/>
  <c r="F27" i="1" a="1"/>
  <c r="F27" i="1"/>
  <c r="N26" i="1" a="1"/>
  <c r="N26" i="1"/>
  <c r="O26" i="1" a="1"/>
  <c r="O26" i="1"/>
  <c r="J28" i="1" a="1"/>
  <c r="J28" i="1" s="1"/>
  <c r="I28" i="1" a="1"/>
  <c r="I28" i="1" s="1"/>
  <c r="I27" i="1" a="1"/>
  <c r="I27" i="1"/>
  <c r="H28" i="1" a="1"/>
  <c r="H28" i="1"/>
  <c r="G28" i="1" a="1"/>
  <c r="G28" i="1"/>
  <c r="K27" i="1" a="1"/>
  <c r="K27" i="1"/>
  <c r="F26" i="1" a="1"/>
  <c r="F26" i="1"/>
  <c r="P26" i="1" a="1"/>
  <c r="P26" i="1" s="1"/>
  <c r="Q25" i="1" a="1"/>
  <c r="Q25" i="1"/>
  <c r="K28" i="1" a="1"/>
  <c r="K28" i="1" s="1"/>
  <c r="Q27" i="1" a="1"/>
  <c r="Q27" i="1"/>
  <c r="P27" i="1" a="1"/>
  <c r="P27" i="1"/>
  <c r="M27" i="1" a="1"/>
  <c r="M27" i="1"/>
  <c r="G27" i="1" a="1"/>
  <c r="G27" i="1"/>
  <c r="Q26" i="1" a="1"/>
  <c r="Q26" i="1" s="1"/>
  <c r="H26" i="1" a="1"/>
  <c r="H26" i="1" s="1"/>
  <c r="G26" i="1" a="1"/>
  <c r="G26" i="1" s="1"/>
  <c r="K26" i="1" a="1"/>
  <c r="K26" i="1"/>
  <c r="L26" i="1" a="1"/>
  <c r="L26" i="1"/>
  <c r="M24" i="1" a="1"/>
  <c r="M24" i="1"/>
  <c r="O24" i="1" a="1"/>
  <c r="O24" i="1"/>
  <c r="G24" i="1" a="1"/>
  <c r="G24" i="1"/>
  <c r="P25" i="1" a="1"/>
  <c r="P25" i="1" s="1"/>
  <c r="J24" i="1" a="1"/>
  <c r="J24" i="1" s="1"/>
  <c r="O25" i="1" a="1"/>
  <c r="O25" i="1"/>
  <c r="F25" i="1" a="1"/>
  <c r="F25" i="1"/>
  <c r="N25" i="1" a="1"/>
  <c r="N25" i="1"/>
  <c r="I25" i="1" a="1"/>
  <c r="I25" i="1"/>
  <c r="M25" i="1" a="1"/>
  <c r="M25" i="1"/>
  <c r="G25" i="1" a="1"/>
  <c r="G25" i="1" s="1"/>
  <c r="H24" i="1" a="1"/>
  <c r="H24" i="1" s="1"/>
  <c r="F24" i="1" a="1"/>
  <c r="F24" i="1" s="1"/>
  <c r="L24" i="1" a="1"/>
  <c r="L24" i="1"/>
  <c r="L25" i="1" a="1"/>
  <c r="L25" i="1"/>
  <c r="K24" i="1" a="1"/>
  <c r="K24" i="1"/>
  <c r="N24" i="1" a="1"/>
  <c r="N24" i="1"/>
  <c r="K25" i="1" a="1"/>
  <c r="K25" i="1" s="1"/>
  <c r="J25" i="1" a="1"/>
  <c r="J25" i="1" s="1"/>
  <c r="I24" i="1" a="1"/>
  <c r="I24" i="1"/>
  <c r="Q21" i="1" a="1"/>
  <c r="Q21" i="1"/>
  <c r="Q24" i="1" a="1"/>
  <c r="Q24" i="1"/>
  <c r="P24" i="1" a="1"/>
  <c r="P24" i="1"/>
  <c r="H25" i="1" a="1"/>
  <c r="H25" i="1"/>
  <c r="G21" i="1" a="1"/>
  <c r="G21" i="1"/>
  <c r="N21" i="1" a="1"/>
  <c r="N21" i="1" s="1"/>
  <c r="H21" i="1" a="1"/>
  <c r="H21" i="1" s="1"/>
  <c r="J21" i="1" a="1"/>
  <c r="J21" i="1" s="1"/>
  <c r="L21" i="1" a="1"/>
  <c r="L21" i="1" s="1"/>
  <c r="K21" i="1" a="1"/>
  <c r="K21" i="1"/>
  <c r="F21" i="1" a="1"/>
  <c r="F21" i="1"/>
  <c r="P21" i="1" a="1"/>
  <c r="P21" i="1"/>
  <c r="I21" i="1" a="1"/>
  <c r="I21" i="1" s="1"/>
  <c r="O21" i="1" a="1"/>
  <c r="O21" i="1"/>
  <c r="M21" i="1" a="1"/>
  <c r="M21" i="1"/>
  <c r="P16" i="1" a="1"/>
  <c r="P16" i="1"/>
  <c r="H17" i="1" a="1"/>
  <c r="H17" i="1"/>
  <c r="N16" i="1" a="1"/>
  <c r="N16" i="1"/>
  <c r="L16" i="1" a="1"/>
  <c r="L16" i="1"/>
  <c r="O16" i="1" a="1"/>
  <c r="O16" i="1"/>
  <c r="O17" i="1" a="1"/>
  <c r="O17" i="1" s="1"/>
  <c r="F17" i="1" a="1"/>
  <c r="F17" i="1"/>
  <c r="Q16" i="1" a="1"/>
  <c r="Q16" i="1"/>
  <c r="Q17" i="1" a="1"/>
  <c r="Q17" i="1" s="1"/>
  <c r="P17" i="1" a="1"/>
  <c r="P17" i="1" s="1"/>
  <c r="N17" i="1" a="1"/>
  <c r="N17" i="1"/>
  <c r="M17" i="1" a="1"/>
  <c r="M17" i="1" s="1"/>
  <c r="L17" i="1" a="1"/>
  <c r="L17" i="1"/>
  <c r="K17" i="1" a="1"/>
  <c r="K17" i="1"/>
  <c r="I17" i="1" a="1"/>
  <c r="I17" i="1"/>
  <c r="M16" i="1" a="1"/>
  <c r="M16" i="1"/>
  <c r="G17" i="1" a="1"/>
  <c r="G17" i="1"/>
  <c r="J17" i="1" a="1"/>
  <c r="J17" i="1"/>
  <c r="K16" i="1" a="1"/>
  <c r="K16" i="1"/>
  <c r="J16" i="1" a="1"/>
  <c r="J16" i="1" s="1"/>
  <c r="I16" i="1" a="1"/>
  <c r="I16" i="1" s="1"/>
  <c r="H16" i="1" a="1"/>
  <c r="H16" i="1" s="1"/>
  <c r="G16" i="1" a="1"/>
  <c r="G16" i="1"/>
  <c r="F16" i="1" a="1"/>
  <c r="F16" i="1"/>
  <c r="Q9" i="1" a="1"/>
  <c r="Q9" i="1"/>
  <c r="O10" i="1" a="1"/>
  <c r="O10" i="1" s="1"/>
  <c r="P11" i="1" a="1"/>
  <c r="P11" i="1"/>
  <c r="K9" i="1" a="1"/>
  <c r="K9" i="1"/>
  <c r="J11" i="1" a="1"/>
  <c r="J11" i="1"/>
  <c r="N9" i="1" a="1"/>
  <c r="N9" i="1"/>
  <c r="I10" i="1" a="1"/>
  <c r="I10" i="1"/>
  <c r="O9" i="1" a="1"/>
  <c r="O9" i="1"/>
  <c r="K11" i="1" a="1"/>
  <c r="K11" i="1"/>
  <c r="O11" i="1" a="1"/>
  <c r="O11" i="1"/>
  <c r="M11" i="1" a="1"/>
  <c r="M11" i="1" s="1"/>
  <c r="L11" i="1" a="1"/>
  <c r="L11" i="1"/>
  <c r="I11" i="1" a="1"/>
  <c r="I11" i="1"/>
  <c r="H10" i="1" a="1"/>
  <c r="H10" i="1" s="1"/>
  <c r="G11" i="1" a="1"/>
  <c r="G11" i="1" s="1"/>
  <c r="Q10" i="1" a="1"/>
  <c r="Q10" i="1" s="1"/>
  <c r="M9" i="1" a="1"/>
  <c r="M9" i="1"/>
  <c r="P10" i="1" a="1"/>
  <c r="P10" i="1"/>
  <c r="N10" i="1" a="1"/>
  <c r="N10" i="1"/>
  <c r="N7" i="1" a="1"/>
  <c r="N7" i="1"/>
  <c r="L10" i="1" a="1"/>
  <c r="L10" i="1"/>
  <c r="K10" i="1" a="1"/>
  <c r="K10" i="1"/>
  <c r="I9" i="1" a="1"/>
  <c r="I9" i="1"/>
  <c r="L9" i="1" a="1"/>
  <c r="L9" i="1"/>
  <c r="F10" i="1" a="1"/>
  <c r="F10" i="1" s="1"/>
  <c r="N11" i="1" a="1"/>
  <c r="N11" i="1" s="1"/>
  <c r="P9" i="1" a="1"/>
  <c r="P9" i="1" s="1"/>
  <c r="G10" i="1" a="1"/>
  <c r="G10" i="1"/>
  <c r="F9" i="1" a="1"/>
  <c r="F9" i="1"/>
  <c r="G9" i="1" a="1"/>
  <c r="G9" i="1" s="1"/>
  <c r="O7" i="1" a="1"/>
  <c r="O7" i="1"/>
  <c r="Q11" i="1" a="1"/>
  <c r="Q11" i="1"/>
  <c r="H11" i="1" a="1"/>
  <c r="H11" i="1"/>
  <c r="F11" i="1" a="1"/>
  <c r="F11" i="1"/>
  <c r="Q7" i="1" a="1"/>
  <c r="Q7" i="1"/>
  <c r="J10" i="1" a="1"/>
  <c r="J10" i="1"/>
  <c r="J9" i="1" a="1"/>
  <c r="J9" i="1"/>
  <c r="M10" i="1" a="1"/>
  <c r="M10" i="1"/>
  <c r="P7" i="1" a="1"/>
  <c r="P7" i="1"/>
  <c r="M7" i="1" a="1"/>
  <c r="M7" i="1" s="1"/>
  <c r="H9" i="1" a="1"/>
  <c r="H9" i="1"/>
  <c r="G6" i="1" a="1"/>
  <c r="G6" i="1"/>
  <c r="L6" i="1" a="1"/>
  <c r="L6" i="1" s="1"/>
  <c r="I6" i="1" a="1"/>
  <c r="I6" i="1" s="1"/>
  <c r="H6" i="1" a="1"/>
  <c r="H6" i="1"/>
  <c r="N5" i="1" a="1"/>
  <c r="N5" i="1"/>
  <c r="M5" i="1" a="1"/>
  <c r="M5" i="1"/>
  <c r="M4" i="1" a="1"/>
  <c r="M4" i="1"/>
  <c r="K4" i="1" a="1"/>
  <c r="K4" i="1" s="1"/>
  <c r="J5" i="1" a="1"/>
  <c r="J5" i="1"/>
  <c r="G7" i="1" a="1"/>
  <c r="G7" i="1"/>
  <c r="L5" i="1" a="1"/>
  <c r="L5" i="1"/>
  <c r="F7" i="1" a="1"/>
  <c r="F7" i="1"/>
  <c r="K6" i="1" a="1"/>
  <c r="K6" i="1"/>
  <c r="L4" i="1" a="1"/>
  <c r="L4" i="1" s="1"/>
  <c r="L7" i="1" a="1"/>
  <c r="L7" i="1"/>
  <c r="K7" i="1" a="1"/>
  <c r="K7" i="1"/>
  <c r="J7" i="1" a="1"/>
  <c r="J7" i="1" s="1"/>
  <c r="P6" i="1" a="1"/>
  <c r="P6" i="1"/>
  <c r="Q4" i="1" a="1"/>
  <c r="Q4" i="1"/>
  <c r="I4" i="1" a="1"/>
  <c r="I4" i="1"/>
  <c r="G4" i="1" a="1"/>
  <c r="G4" i="1"/>
  <c r="F5" i="1" a="1"/>
  <c r="F5" i="1"/>
  <c r="G5" i="1" a="1"/>
  <c r="G5" i="1"/>
  <c r="I7" i="1" a="1"/>
  <c r="I7" i="1"/>
  <c r="H7" i="1" a="1"/>
  <c r="H7" i="1"/>
  <c r="O6" i="1" a="1"/>
  <c r="O6" i="1"/>
  <c r="F6" i="1" a="1"/>
  <c r="F6" i="1"/>
  <c r="P5" i="1" a="1"/>
  <c r="P5" i="1" s="1"/>
  <c r="K5" i="1" a="1"/>
  <c r="K5" i="1" s="1"/>
  <c r="H5" i="1" a="1"/>
  <c r="H5" i="1" s="1"/>
  <c r="Q6" i="1" a="1"/>
  <c r="Q6" i="1" s="1"/>
  <c r="N6" i="1" a="1"/>
  <c r="N6" i="1"/>
  <c r="Q5" i="1" a="1"/>
  <c r="Q5" i="1"/>
  <c r="O5" i="1" a="1"/>
  <c r="O5" i="1"/>
  <c r="M6" i="1" a="1"/>
  <c r="M6" i="1"/>
  <c r="J6" i="1" a="1"/>
  <c r="J6" i="1" s="1"/>
  <c r="I5" i="1" a="1"/>
  <c r="I5" i="1" s="1"/>
  <c r="H4" i="1" a="1"/>
  <c r="H4" i="1"/>
  <c r="P4" i="1" a="1"/>
  <c r="P4" i="1"/>
  <c r="O4" i="1" a="1"/>
  <c r="O4" i="1"/>
  <c r="F4" i="1" a="1"/>
  <c r="F4" i="1"/>
  <c r="J4" i="1" a="1"/>
  <c r="J4" i="1"/>
  <c r="N4" i="1" a="1"/>
  <c r="N4" i="1"/>
  <c r="Q1688" i="1"/>
  <c r="M1688" i="1"/>
  <c r="L1283" i="1"/>
  <c r="K1283" i="1"/>
  <c r="L1282" i="1"/>
  <c r="N1203" i="1"/>
  <c r="G127" i="1"/>
  <c r="H127" i="1"/>
  <c r="I127" i="1"/>
  <c r="J127" i="1"/>
  <c r="K127" i="1"/>
  <c r="L127" i="1"/>
  <c r="M127" i="1"/>
  <c r="N127" i="1"/>
  <c r="O127" i="1"/>
  <c r="P127" i="1"/>
  <c r="O903" i="1" l="1"/>
  <c r="O899" i="1"/>
  <c r="O925" i="1"/>
  <c r="O924" i="1" s="1"/>
  <c r="Q241" i="1"/>
  <c r="Q317" i="1"/>
  <c r="Q472" i="1" s="1"/>
  <c r="N274" i="1"/>
  <c r="N363" i="1" s="1"/>
  <c r="N504" i="1" s="1"/>
  <c r="N510" i="1" s="1"/>
  <c r="N364" i="1"/>
  <c r="Q742" i="1" a="1"/>
  <c r="Q742" i="1" s="1"/>
  <c r="Q744" i="1" s="1" a="1"/>
  <c r="Q744" i="1" s="1"/>
  <c r="Q726" i="1" a="1"/>
  <c r="Q726" i="1" s="1"/>
  <c r="Q728" i="1" s="1" a="1"/>
  <c r="Q728" i="1" s="1"/>
  <c r="Q274" i="1"/>
  <c r="Q364" i="1"/>
  <c r="I903" i="1"/>
  <c r="I902" i="1"/>
  <c r="I925" i="1"/>
  <c r="I924" i="1" s="1"/>
  <c r="G141" i="1" a="1"/>
  <c r="G141" i="1" s="1"/>
  <c r="M314" i="1"/>
  <c r="M419" i="1" s="1"/>
  <c r="M118" i="1"/>
  <c r="M114" i="1" s="1"/>
  <c r="Q316" i="1"/>
  <c r="Q471" i="1" s="1"/>
  <c r="I123" i="1"/>
  <c r="I114" i="1" s="1"/>
  <c r="I319" i="1"/>
  <c r="I474" i="1" s="1"/>
  <c r="Q127" i="1"/>
  <c r="Q111" i="1" s="1"/>
  <c r="Q323" i="1"/>
  <c r="Q478" i="1" s="1"/>
  <c r="Q500" i="1" s="1"/>
  <c r="I130" i="1"/>
  <c r="Q363" i="1"/>
  <c r="Q504" i="1" s="1"/>
  <c r="N118" i="1"/>
  <c r="N314" i="1"/>
  <c r="N419" i="1" s="1"/>
  <c r="F121" i="1"/>
  <c r="F317" i="1"/>
  <c r="F472" i="1" s="1"/>
  <c r="J123" i="1"/>
  <c r="J319" i="1"/>
  <c r="J474" i="1" s="1"/>
  <c r="F128" i="1"/>
  <c r="F324" i="1"/>
  <c r="F479" i="1" s="1"/>
  <c r="J138" i="1" a="1"/>
  <c r="J138" i="1" s="1"/>
  <c r="J130" i="1"/>
  <c r="O118" i="1"/>
  <c r="O314" i="1"/>
  <c r="O419" i="1" s="1"/>
  <c r="K319" i="1"/>
  <c r="K474" i="1" s="1"/>
  <c r="K123" i="1"/>
  <c r="G128" i="1"/>
  <c r="G324" i="1"/>
  <c r="G479" i="1" s="1"/>
  <c r="K138" i="1" a="1"/>
  <c r="K138" i="1" s="1"/>
  <c r="K130" i="1"/>
  <c r="F315" i="1"/>
  <c r="F420" i="1" s="1"/>
  <c r="F119" i="1"/>
  <c r="J317" i="1"/>
  <c r="J472" i="1" s="1"/>
  <c r="J121" i="1"/>
  <c r="J114" i="1" s="1"/>
  <c r="N319" i="1"/>
  <c r="N474" i="1" s="1"/>
  <c r="N123" i="1"/>
  <c r="N114" i="1" s="1"/>
  <c r="J324" i="1"/>
  <c r="J479" i="1" s="1"/>
  <c r="J128" i="1"/>
  <c r="G315" i="1"/>
  <c r="G420" i="1" s="1"/>
  <c r="M321" i="1"/>
  <c r="M476" i="1" s="1"/>
  <c r="I786" i="1"/>
  <c r="I787" i="1" s="1"/>
  <c r="I783" i="1"/>
  <c r="N321" i="1"/>
  <c r="N476" i="1" s="1"/>
  <c r="J786" i="1"/>
  <c r="J787" i="1" s="1"/>
  <c r="J783" i="1"/>
  <c r="M319" i="1"/>
  <c r="M474" i="1" s="1"/>
  <c r="M123" i="1"/>
  <c r="M107" i="1" s="1"/>
  <c r="I128" i="1"/>
  <c r="I324" i="1"/>
  <c r="I479" i="1" s="1"/>
  <c r="Q314" i="1"/>
  <c r="Q419" i="1" s="1"/>
  <c r="F126" i="1"/>
  <c r="O321" i="1"/>
  <c r="O476" i="1" s="1"/>
  <c r="G383" i="1"/>
  <c r="G514" i="1" s="1"/>
  <c r="K786" i="1"/>
  <c r="K787" i="1" s="1"/>
  <c r="K783" i="1"/>
  <c r="G126" i="1"/>
  <c r="O317" i="1"/>
  <c r="O472" i="1" s="1"/>
  <c r="P321" i="1"/>
  <c r="P476" i="1" s="1"/>
  <c r="L786" i="1"/>
  <c r="L787" i="1" s="1"/>
  <c r="L783" i="1"/>
  <c r="Q130" i="1"/>
  <c r="L903" i="1"/>
  <c r="L925" i="1"/>
  <c r="L924" i="1" s="1"/>
  <c r="G786" i="1"/>
  <c r="G787" i="1" s="1"/>
  <c r="G783" i="1"/>
  <c r="N903" i="1"/>
  <c r="N925" i="1"/>
  <c r="N924" i="1" s="1"/>
  <c r="K317" i="1"/>
  <c r="K472" i="1" s="1"/>
  <c r="K121" i="1"/>
  <c r="K114" i="1" s="1"/>
  <c r="O319" i="1"/>
  <c r="O474" i="1" s="1"/>
  <c r="O123" i="1"/>
  <c r="K324" i="1"/>
  <c r="K479" i="1" s="1"/>
  <c r="K128" i="1"/>
  <c r="L317" i="1"/>
  <c r="L472" i="1" s="1"/>
  <c r="L121" i="1"/>
  <c r="L114" i="1" s="1"/>
  <c r="P319" i="1"/>
  <c r="P474" i="1" s="1"/>
  <c r="P123" i="1"/>
  <c r="L324" i="1"/>
  <c r="L479" i="1" s="1"/>
  <c r="L128" i="1"/>
  <c r="P361" i="1"/>
  <c r="P428" i="1" s="1"/>
  <c r="I742" i="1" a="1"/>
  <c r="I742" i="1" s="1"/>
  <c r="I744" i="1" s="1" a="1"/>
  <c r="I744" i="1" s="1"/>
  <c r="I726" i="1" a="1"/>
  <c r="I726" i="1" s="1"/>
  <c r="I728" i="1" s="1" a="1"/>
  <c r="I728" i="1" s="1"/>
  <c r="K742" i="1" a="1"/>
  <c r="K742" i="1" s="1"/>
  <c r="K744" i="1" s="1" a="1"/>
  <c r="K744" i="1" s="1"/>
  <c r="K726" i="1" a="1"/>
  <c r="K726" i="1" s="1"/>
  <c r="K728" i="1" s="1" a="1"/>
  <c r="K728" i="1" s="1"/>
  <c r="Q114" i="1"/>
  <c r="M317" i="1"/>
  <c r="M472" i="1" s="1"/>
  <c r="M121" i="1"/>
  <c r="Q319" i="1"/>
  <c r="Q474" i="1" s="1"/>
  <c r="Q123" i="1"/>
  <c r="M324" i="1"/>
  <c r="M479" i="1" s="1"/>
  <c r="M128" i="1"/>
  <c r="F362" i="1"/>
  <c r="F429" i="1" s="1"/>
  <c r="I126" i="1"/>
  <c r="G121" i="1"/>
  <c r="G114" i="1" s="1"/>
  <c r="H903" i="1"/>
  <c r="H902" i="1"/>
  <c r="H925" i="1"/>
  <c r="H924" i="1" s="1"/>
  <c r="M138" i="1" a="1"/>
  <c r="M138" i="1" s="1"/>
  <c r="M145" i="1" s="1"/>
  <c r="M726" i="1" a="1"/>
  <c r="M726" i="1" s="1"/>
  <c r="M728" i="1" s="1" a="1"/>
  <c r="M728" i="1" s="1"/>
  <c r="M903" i="1"/>
  <c r="M925" i="1"/>
  <c r="M924" i="1" s="1"/>
  <c r="H726" i="1" a="1"/>
  <c r="H726" i="1" s="1"/>
  <c r="H728" i="1" s="1" a="1"/>
  <c r="H728" i="1" s="1"/>
  <c r="O742" i="1" a="1"/>
  <c r="O742" i="1" s="1"/>
  <c r="O744" i="1" s="1" a="1"/>
  <c r="O744" i="1" s="1"/>
  <c r="I362" i="1"/>
  <c r="I429" i="1" s="1"/>
  <c r="P130" i="1"/>
  <c r="H362" i="1"/>
  <c r="H429" i="1" s="1"/>
  <c r="O198" i="1"/>
  <c r="O361" i="1" s="1"/>
  <c r="O428" i="1" s="1"/>
  <c r="O362" i="1"/>
  <c r="O429" i="1" s="1"/>
  <c r="N138" i="1" a="1"/>
  <c r="N138" i="1" s="1"/>
  <c r="I121" i="1"/>
  <c r="P742" i="1" a="1"/>
  <c r="P742" i="1" s="1"/>
  <c r="P744" i="1" s="1" a="1"/>
  <c r="P744" i="1" s="1"/>
  <c r="P118" i="1"/>
  <c r="P114" i="1" s="1"/>
  <c r="P314" i="1"/>
  <c r="P419" i="1" s="1"/>
  <c r="H121" i="1"/>
  <c r="H317" i="1"/>
  <c r="H472" i="1" s="1"/>
  <c r="L123" i="1"/>
  <c r="L319" i="1"/>
  <c r="L474" i="1" s="1"/>
  <c r="H128" i="1"/>
  <c r="H324" i="1"/>
  <c r="H479" i="1" s="1"/>
  <c r="L138" i="1" a="1"/>
  <c r="L138" i="1" s="1"/>
  <c r="L145" i="1" s="1"/>
  <c r="L130" i="1"/>
  <c r="Q361" i="1"/>
  <c r="Q428" i="1" s="1"/>
  <c r="O130" i="1"/>
  <c r="H126" i="1"/>
  <c r="Q321" i="1"/>
  <c r="Q476" i="1" s="1"/>
  <c r="I383" i="1"/>
  <c r="I514" i="1" s="1"/>
  <c r="O726" i="1" a="1"/>
  <c r="O726" i="1" s="1"/>
  <c r="O728" i="1" s="1" a="1"/>
  <c r="O728" i="1" s="1"/>
  <c r="H363" i="1"/>
  <c r="H504" i="1" s="1"/>
  <c r="Q899" i="1"/>
  <c r="Q903" i="1"/>
  <c r="Q925" i="1"/>
  <c r="Q924" i="1" s="1"/>
  <c r="I241" i="1"/>
  <c r="I316" i="1" s="1"/>
  <c r="I471" i="1" s="1"/>
  <c r="I363" i="1"/>
  <c r="I504" i="1" s="1"/>
  <c r="F118" i="1"/>
  <c r="F314" i="1"/>
  <c r="F419" i="1" s="1"/>
  <c r="F361" i="1"/>
  <c r="F428" i="1" s="1"/>
  <c r="J363" i="1"/>
  <c r="J504" i="1" s="1"/>
  <c r="N398" i="1"/>
  <c r="N439" i="1" s="1"/>
  <c r="F783" i="1"/>
  <c r="H385" i="1"/>
  <c r="H516" i="1" s="1"/>
  <c r="G742" i="1" a="1"/>
  <c r="G742" i="1" s="1"/>
  <c r="G744" i="1" s="1" a="1"/>
  <c r="G744" i="1" s="1"/>
  <c r="G314" i="1"/>
  <c r="G419" i="1" s="1"/>
  <c r="K316" i="1"/>
  <c r="K471" i="1" s="1"/>
  <c r="O325" i="1"/>
  <c r="O480" i="1" s="1"/>
  <c r="G361" i="1"/>
  <c r="G428" i="1" s="1"/>
  <c r="K363" i="1"/>
  <c r="K504" i="1" s="1"/>
  <c r="O380" i="1"/>
  <c r="O437" i="1" s="1"/>
  <c r="H120" i="1"/>
  <c r="H118" i="1"/>
  <c r="H114" i="1" s="1"/>
  <c r="H314" i="1"/>
  <c r="H419" i="1" s="1"/>
  <c r="L120" i="1"/>
  <c r="L316" i="1"/>
  <c r="L471" i="1" s="1"/>
  <c r="H130" i="1"/>
  <c r="L363" i="1"/>
  <c r="L504" i="1" s="1"/>
  <c r="P380" i="1"/>
  <c r="P437" i="1" s="1"/>
  <c r="I120" i="1"/>
  <c r="H783" i="1"/>
  <c r="I314" i="1"/>
  <c r="I419" i="1" s="1"/>
  <c r="M316" i="1"/>
  <c r="M471" i="1" s="1"/>
  <c r="M363" i="1"/>
  <c r="M504" i="1" s="1"/>
  <c r="Q380" i="1"/>
  <c r="Q437" i="1" s="1"/>
  <c r="J903" i="1"/>
  <c r="J902" i="1"/>
  <c r="J925" i="1"/>
  <c r="J924" i="1" s="1"/>
  <c r="G903" i="1"/>
  <c r="G902" i="1"/>
  <c r="G925" i="1"/>
  <c r="G924" i="1" s="1"/>
  <c r="N316" i="1"/>
  <c r="N471" i="1" s="1"/>
  <c r="J361" i="1"/>
  <c r="J428" i="1" s="1"/>
  <c r="J383" i="1"/>
  <c r="J514" i="1" s="1"/>
  <c r="F399" i="1"/>
  <c r="F519" i="1" s="1"/>
  <c r="M120" i="1"/>
  <c r="N742" i="1" a="1"/>
  <c r="N742" i="1" s="1"/>
  <c r="N744" i="1" s="1" a="1"/>
  <c r="N744" i="1" s="1"/>
  <c r="N726" i="1" a="1"/>
  <c r="N726" i="1" s="1"/>
  <c r="N728" i="1" s="1" a="1"/>
  <c r="N728" i="1" s="1"/>
  <c r="J726" i="1" a="1"/>
  <c r="J726" i="1" s="1"/>
  <c r="J728" i="1" s="1" a="1"/>
  <c r="J728" i="1" s="1"/>
  <c r="O316" i="1"/>
  <c r="O471" i="1" s="1"/>
  <c r="G130" i="1"/>
  <c r="G138" i="1" a="1"/>
  <c r="G138" i="1" s="1"/>
  <c r="O363" i="1"/>
  <c r="O504" i="1" s="1"/>
  <c r="K383" i="1"/>
  <c r="K514" i="1" s="1"/>
  <c r="K903" i="1"/>
  <c r="K902" i="1"/>
  <c r="K925" i="1"/>
  <c r="K924" i="1" s="1"/>
  <c r="P316" i="1"/>
  <c r="P471" i="1" s="1"/>
  <c r="L361" i="1"/>
  <c r="L428" i="1" s="1"/>
  <c r="P363" i="1"/>
  <c r="P504" i="1" s="1"/>
  <c r="L383" i="1"/>
  <c r="L514" i="1" s="1"/>
  <c r="P385" i="1"/>
  <c r="P516" i="1" s="1"/>
  <c r="H399" i="1"/>
  <c r="H519" i="1" s="1"/>
  <c r="O120" i="1"/>
  <c r="O114" i="1" s="1"/>
  <c r="P925" i="1"/>
  <c r="P924" i="1" s="1"/>
  <c r="O126" i="1"/>
  <c r="F320" i="1"/>
  <c r="F475" i="1" s="1"/>
  <c r="F742" i="1" a="1"/>
  <c r="F742" i="1" s="1"/>
  <c r="F744" i="1" s="1" a="1"/>
  <c r="F744" i="1" s="1"/>
  <c r="N324" i="1"/>
  <c r="N479" i="1" s="1"/>
  <c r="F129" i="1"/>
  <c r="F325" i="1"/>
  <c r="F480" i="1" s="1"/>
  <c r="N362" i="1"/>
  <c r="N429" i="1" s="1"/>
  <c r="J382" i="1"/>
  <c r="J513" i="1" s="1"/>
  <c r="N141" i="1" a="1"/>
  <c r="N141" i="1" s="1"/>
  <c r="J124" i="1"/>
  <c r="Q126" i="1"/>
  <c r="Q269" i="1" s="1"/>
  <c r="Q258" i="1" s="1"/>
  <c r="J322" i="1"/>
  <c r="J477" i="1" s="1"/>
  <c r="P726" i="1" a="1"/>
  <c r="P726" i="1" s="1"/>
  <c r="P728" i="1" s="1" a="1"/>
  <c r="P728" i="1" s="1"/>
  <c r="P362" i="1"/>
  <c r="P429" i="1" s="1"/>
  <c r="G320" i="1"/>
  <c r="G475" i="1" s="1"/>
  <c r="N382" i="1"/>
  <c r="N513" i="1" s="1"/>
  <c r="F385" i="1"/>
  <c r="F516" i="1" s="1"/>
  <c r="J398" i="1"/>
  <c r="J439" i="1" s="1"/>
  <c r="F895" i="1"/>
  <c r="F903" i="1" s="1"/>
  <c r="F925" i="1"/>
  <c r="F924" i="1" s="1"/>
  <c r="P902" i="1"/>
  <c r="P899" i="1"/>
  <c r="L362" i="1"/>
  <c r="L429" i="1" s="1"/>
  <c r="N902" i="1"/>
  <c r="N899" i="1"/>
  <c r="Q902" i="1"/>
  <c r="O902" i="1"/>
  <c r="G899" i="1"/>
  <c r="H899" i="1"/>
  <c r="I899" i="1"/>
  <c r="J899" i="1"/>
  <c r="K899" i="1"/>
  <c r="L899" i="1"/>
  <c r="L902" i="1"/>
  <c r="M899" i="1"/>
  <c r="M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105" i="1"/>
  <c r="Q147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L378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M769" i="1" l="1"/>
  <c r="M861" i="1" s="1"/>
  <c r="F899" i="1"/>
  <c r="F902" i="1"/>
  <c r="P555" i="1"/>
  <c r="M2061" i="1"/>
  <c r="I104" i="1"/>
  <c r="G109" i="1"/>
  <c r="N2235" i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L1497" i="1" s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N1824" i="1" s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575" i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440" i="1"/>
  <c r="Q1681" i="1"/>
  <c r="Q51" i="1"/>
  <c r="Q2315" i="1"/>
  <c r="Q2313" i="1"/>
  <c r="Q2276" i="1"/>
  <c r="Q1843" i="1"/>
  <c r="Q1498" i="1"/>
  <c r="Q1533" i="1"/>
  <c r="Q1043" i="1"/>
  <c r="Q1096" i="1" s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N1843" i="1" s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M2272" i="1" s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L2050" i="1" s="1"/>
  <c r="P1645" i="1"/>
  <c r="P1640" i="1" s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69" i="1" s="1"/>
  <c r="N861" i="1" s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L604" i="1" s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M604" i="1" s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13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P1114" i="1"/>
  <c r="L1114" i="1"/>
  <c r="P1099" i="1"/>
  <c r="L920" i="1"/>
  <c r="L1043" i="1"/>
  <c r="L1096" i="1" s="1"/>
  <c r="O920" i="1"/>
  <c r="N2234" i="1"/>
  <c r="N1731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N1862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40" i="1" s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O1006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1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M350" i="1"/>
  <c r="M495" i="1" s="1"/>
  <c r="M484" i="1" s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1593" i="1"/>
  <c r="L1330" i="1"/>
  <c r="Q679" i="1"/>
  <c r="L200" i="1"/>
  <c r="L644" i="1"/>
  <c r="L1658" i="1"/>
  <c r="L1659" i="1" s="1"/>
  <c r="Q1740" i="1"/>
  <c r="O1511" i="1"/>
  <c r="O1652" i="1"/>
  <c r="P738" i="1" a="1"/>
  <c r="P738" i="1" s="1"/>
  <c r="P736" i="1" a="1"/>
  <c r="P736" i="1" s="1"/>
  <c r="N1183" i="1"/>
  <c r="P1047" i="1"/>
  <c r="N1414" i="1"/>
  <c r="P1555" i="1"/>
  <c r="L1511" i="1"/>
  <c r="L441" i="1"/>
  <c r="O1602" i="1"/>
  <c r="N2272" i="1"/>
  <c r="N882" i="1"/>
  <c r="O1862" i="1"/>
  <c r="N1497" i="1"/>
  <c r="P1005" i="1"/>
  <c r="P1002" i="1" s="1"/>
  <c r="M1497" i="1"/>
  <c r="Q200" i="1"/>
  <c r="L1546" i="1"/>
  <c r="P1511" i="1"/>
  <c r="L1609" i="1"/>
  <c r="L1345" i="1"/>
  <c r="L1571" i="1"/>
  <c r="L1207" i="1"/>
  <c r="L1429" i="1"/>
  <c r="L1618" i="1"/>
  <c r="L1183" i="1"/>
  <c r="L634" i="1"/>
  <c r="L1005" i="1"/>
  <c r="L1002" i="1" s="1"/>
  <c r="L1070" i="1"/>
  <c r="M1546" i="1"/>
  <c r="M1314" i="1"/>
  <c r="Q1862" i="1"/>
  <c r="L1862" i="1"/>
  <c r="L1136" i="1"/>
  <c r="M1071" i="1"/>
  <c r="Q1885" i="1"/>
  <c r="Q2050" i="1"/>
  <c r="M1160" i="1"/>
  <c r="O2253" i="1"/>
  <c r="O2233" i="1" s="1"/>
  <c r="L1617" i="1"/>
  <c r="Q1098" i="1"/>
  <c r="Q1093" i="1" s="1"/>
  <c r="O1160" i="1"/>
  <c r="M2050" i="1"/>
  <c r="M1428" i="1"/>
  <c r="O1740" i="1"/>
  <c r="P1862" i="1"/>
  <c r="Q1759" i="1"/>
  <c r="L1562" i="1"/>
  <c r="P1160" i="1"/>
  <c r="M1183" i="1"/>
  <c r="M1593" i="1"/>
  <c r="M2295" i="1"/>
  <c r="Q2234" i="1"/>
  <c r="M1759" i="1"/>
  <c r="L2272" i="1"/>
  <c r="O2050" i="1"/>
  <c r="O575" i="1"/>
  <c r="M1070" i="1"/>
  <c r="L1206" i="1"/>
  <c r="L1344" i="1"/>
  <c r="O1885" i="1"/>
  <c r="M1555" i="1"/>
  <c r="O1555" i="1"/>
  <c r="L1652" i="1"/>
  <c r="L1759" i="1"/>
  <c r="Q1602" i="1"/>
  <c r="M1047" i="1"/>
  <c r="O440" i="1"/>
  <c r="M1414" i="1"/>
  <c r="L1414" i="1"/>
  <c r="L1428" i="1"/>
  <c r="N1759" i="1"/>
  <c r="Q63" i="1"/>
  <c r="N2050" i="1"/>
  <c r="M1824" i="1"/>
  <c r="L1885" i="1"/>
  <c r="P1759" i="1"/>
  <c r="Q49" i="1"/>
  <c r="Q1738" i="1" s="1"/>
  <c r="M38" i="1"/>
  <c r="M1658" i="1"/>
  <c r="M1659" i="1" s="1"/>
  <c r="M736" i="1" a="1"/>
  <c r="M736" i="1" s="1"/>
  <c r="M738" i="1" a="1"/>
  <c r="M738" i="1" s="1"/>
  <c r="L210" i="1"/>
  <c r="L182" i="1" s="1"/>
  <c r="L181" i="1" s="1"/>
  <c r="L624" i="1"/>
  <c r="N1593" i="1"/>
  <c r="Q590" i="1"/>
  <c r="M1511" i="1"/>
  <c r="M1330" i="1"/>
  <c r="O1014" i="1"/>
  <c r="O1011" i="1" s="1"/>
  <c r="O1664" i="1"/>
  <c r="O1759" i="1"/>
  <c r="Q210" i="1"/>
  <c r="Q182" i="1" s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1000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P1007" i="1"/>
  <c r="M1095" i="1"/>
  <c r="P1071" i="1"/>
  <c r="L2295" i="1"/>
  <c r="Q1546" i="1"/>
  <c r="L111" i="1"/>
  <c r="L339" i="1" s="1"/>
  <c r="L355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136" i="1"/>
  <c r="Q785" i="1"/>
  <c r="Q369" i="1"/>
  <c r="Q553" i="1"/>
  <c r="Q532" i="1"/>
  <c r="Q347" i="1"/>
  <c r="Q533" i="1"/>
  <c r="Q535" i="1"/>
  <c r="Q368" i="1"/>
  <c r="Q365" i="1" s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562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L38" i="1"/>
  <c r="P1823" i="1"/>
  <c r="M39" i="1"/>
  <c r="M1003" i="1"/>
  <c r="P39" i="1"/>
  <c r="P1602" i="1" s="1"/>
  <c r="M194" i="1"/>
  <c r="O1119" i="1"/>
  <c r="P1136" i="1"/>
  <c r="M440" i="1"/>
  <c r="M1823" i="1"/>
  <c r="M1399" i="1"/>
  <c r="O882" i="1"/>
  <c r="N1546" i="1"/>
  <c r="P440" i="1"/>
  <c r="M144" i="1"/>
  <c r="N38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602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O467" i="1"/>
  <c r="O466" i="1" s="1"/>
  <c r="L500" i="1"/>
  <c r="P397" i="1"/>
  <c r="M172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O1609" i="1" l="1"/>
  <c r="N1512" i="1"/>
  <c r="N1603" i="1"/>
  <c r="N1161" i="1"/>
  <c r="N1556" i="1"/>
  <c r="N1653" i="1"/>
  <c r="M1331" i="1"/>
  <c r="M1563" i="1"/>
  <c r="M1415" i="1"/>
  <c r="M1184" i="1"/>
  <c r="M1610" i="1"/>
  <c r="L1555" i="1"/>
  <c r="P1652" i="1"/>
  <c r="N1652" i="1"/>
  <c r="N1610" i="1"/>
  <c r="N1415" i="1"/>
  <c r="N1331" i="1"/>
  <c r="N1563" i="1"/>
  <c r="N1561" i="1" s="1"/>
  <c r="N1560" i="1" s="1"/>
  <c r="N1184" i="1"/>
  <c r="N1182" i="1" s="1"/>
  <c r="N1181" i="1" s="1"/>
  <c r="M1571" i="1"/>
  <c r="M1429" i="1"/>
  <c r="M1345" i="1"/>
  <c r="M1343" i="1" s="1"/>
  <c r="M1342" i="1" s="1"/>
  <c r="M1618" i="1"/>
  <c r="M1207" i="1"/>
  <c r="O738" i="1" a="1"/>
  <c r="O738" i="1" s="1"/>
  <c r="O736" i="1" a="1"/>
  <c r="O736" i="1" s="1"/>
  <c r="O737" i="1" s="1"/>
  <c r="M1617" i="1"/>
  <c r="O38" i="1"/>
  <c r="O1658" i="1"/>
  <c r="O1659" i="1" s="1"/>
  <c r="N1160" i="1"/>
  <c r="N1330" i="1"/>
  <c r="N1609" i="1"/>
  <c r="Q22" i="1"/>
  <c r="M37" i="1"/>
  <c r="M1726" i="1" s="1"/>
  <c r="P1610" i="1"/>
  <c r="P1415" i="1"/>
  <c r="P1331" i="1"/>
  <c r="P1563" i="1"/>
  <c r="P1184" i="1"/>
  <c r="P1183" i="1"/>
  <c r="P1182" i="1" s="1"/>
  <c r="P1181" i="1" s="1"/>
  <c r="Q1512" i="1"/>
  <c r="Q1603" i="1"/>
  <c r="Q1556" i="1"/>
  <c r="Q1161" i="1"/>
  <c r="Q1653" i="1"/>
  <c r="M1609" i="1"/>
  <c r="P1012" i="1"/>
  <c r="M1512" i="1"/>
  <c r="M1510" i="1" s="1"/>
  <c r="M1509" i="1" s="1"/>
  <c r="M1603" i="1"/>
  <c r="M1601" i="1" s="1"/>
  <c r="M1600" i="1" s="1"/>
  <c r="M1161" i="1"/>
  <c r="M1556" i="1"/>
  <c r="M1554" i="1" s="1"/>
  <c r="M1553" i="1" s="1"/>
  <c r="M1653" i="1"/>
  <c r="P1658" i="1"/>
  <c r="P1659" i="1" s="1"/>
  <c r="P1414" i="1"/>
  <c r="P1413" i="1" s="1"/>
  <c r="P1412" i="1" s="1"/>
  <c r="L1160" i="1"/>
  <c r="N1658" i="1"/>
  <c r="N1659" i="1" s="1"/>
  <c r="N1562" i="1"/>
  <c r="M1344" i="1"/>
  <c r="O1724" i="1"/>
  <c r="O192" i="1"/>
  <c r="O191" i="1" s="1"/>
  <c r="L1331" i="1"/>
  <c r="L1610" i="1"/>
  <c r="L1184" i="1"/>
  <c r="L1182" i="1" s="1"/>
  <c r="L1181" i="1" s="1"/>
  <c r="L1563" i="1"/>
  <c r="L1415" i="1"/>
  <c r="L1413" i="1" s="1"/>
  <c r="L1412" i="1" s="1"/>
  <c r="Q1652" i="1"/>
  <c r="Q1555" i="1"/>
  <c r="N1511" i="1"/>
  <c r="N1555" i="1"/>
  <c r="N1554" i="1" s="1"/>
  <c r="N1553" i="1" s="1"/>
  <c r="P1330" i="1"/>
  <c r="P1329" i="1" s="1"/>
  <c r="P1328" i="1" s="1"/>
  <c r="L1603" i="1"/>
  <c r="L1512" i="1"/>
  <c r="L1653" i="1"/>
  <c r="L1161" i="1"/>
  <c r="L1159" i="1" s="1"/>
  <c r="L1158" i="1" s="1"/>
  <c r="L1556" i="1"/>
  <c r="Q1160" i="1"/>
  <c r="O33" i="1"/>
  <c r="O1723" i="1" s="1"/>
  <c r="O1161" i="1"/>
  <c r="O1159" i="1" s="1"/>
  <c r="O1158" i="1" s="1"/>
  <c r="O1603" i="1"/>
  <c r="O1601" i="1" s="1"/>
  <c r="O1600" i="1" s="1"/>
  <c r="O1512" i="1"/>
  <c r="O1510" i="1" s="1"/>
  <c r="O1509" i="1" s="1"/>
  <c r="O1653" i="1"/>
  <c r="O1651" i="1" s="1"/>
  <c r="O1650" i="1" s="1"/>
  <c r="O1556" i="1"/>
  <c r="O1330" i="1"/>
  <c r="O1562" i="1"/>
  <c r="Q1022" i="1"/>
  <c r="Q1119" i="1" s="1"/>
  <c r="O1183" i="1"/>
  <c r="M200" i="1"/>
  <c r="Q1511" i="1"/>
  <c r="Q1510" i="1" s="1"/>
  <c r="Q1509" i="1" s="1"/>
  <c r="L736" i="1" a="1"/>
  <c r="L736" i="1" s="1"/>
  <c r="L738" i="1" a="1"/>
  <c r="L738" i="1" s="1"/>
  <c r="L144" i="1"/>
  <c r="M1562" i="1"/>
  <c r="M1561" i="1" s="1"/>
  <c r="M1560" i="1" s="1"/>
  <c r="N736" i="1" a="1"/>
  <c r="N736" i="1" s="1"/>
  <c r="N738" i="1" a="1"/>
  <c r="N738" i="1" s="1"/>
  <c r="N1012" i="1"/>
  <c r="P1512" i="1"/>
  <c r="P1603" i="1"/>
  <c r="P1556" i="1"/>
  <c r="P1554" i="1" s="1"/>
  <c r="P1553" i="1" s="1"/>
  <c r="P1161" i="1"/>
  <c r="P1653" i="1"/>
  <c r="P1009" i="1"/>
  <c r="P1609" i="1"/>
  <c r="L1003" i="1"/>
  <c r="Q48" i="1"/>
  <c r="Q1737" i="1" s="1"/>
  <c r="M1652" i="1"/>
  <c r="M1651" i="1" s="1"/>
  <c r="M1650" i="1" s="1"/>
  <c r="M1570" i="1"/>
  <c r="N1602" i="1"/>
  <c r="N1601" i="1" s="1"/>
  <c r="N1600" i="1" s="1"/>
  <c r="O1009" i="1"/>
  <c r="Q738" i="1" a="1"/>
  <c r="Q738" i="1" s="1"/>
  <c r="Q736" i="1" a="1"/>
  <c r="Q736" i="1" s="1"/>
  <c r="Q737" i="1" s="1"/>
  <c r="M182" i="1"/>
  <c r="Q233" i="1"/>
  <c r="Q181" i="1" s="1"/>
  <c r="O1414" i="1"/>
  <c r="M1602" i="1"/>
  <c r="M1206" i="1"/>
  <c r="O1012" i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N1608" i="1"/>
  <c r="N1607" i="1" s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O984" i="1"/>
  <c r="L527" i="1"/>
  <c r="N1665" i="1"/>
  <c r="N1729" i="1"/>
  <c r="L291" i="1"/>
  <c r="N426" i="1"/>
  <c r="L1727" i="1"/>
  <c r="N1003" i="1"/>
  <c r="P467" i="1"/>
  <c r="P466" i="1" s="1"/>
  <c r="N262" i="1"/>
  <c r="L1608" i="1"/>
  <c r="L1607" i="1" s="1"/>
  <c r="P1616" i="1"/>
  <c r="P1615" i="1" s="1"/>
  <c r="O1727" i="1"/>
  <c r="P233" i="1"/>
  <c r="P181" i="1" s="1"/>
  <c r="L37" i="1"/>
  <c r="L1726" i="1" s="1"/>
  <c r="O37" i="1"/>
  <c r="O1726" i="1" s="1"/>
  <c r="M1329" i="1"/>
  <c r="M1328" i="1" s="1"/>
  <c r="N181" i="1"/>
  <c r="P1343" i="1"/>
  <c r="P1342" i="1" s="1"/>
  <c r="M204" i="1"/>
  <c r="M203" i="1" s="1"/>
  <c r="P37" i="1"/>
  <c r="P1726" i="1" s="1"/>
  <c r="P1728" i="1"/>
  <c r="N252" i="1"/>
  <c r="N251" i="1" s="1"/>
  <c r="P1510" i="1"/>
  <c r="P1509" i="1" s="1"/>
  <c r="M1608" i="1"/>
  <c r="M1607" i="1" s="1"/>
  <c r="L1205" i="1"/>
  <c r="L1204" i="1" s="1"/>
  <c r="L1569" i="1"/>
  <c r="L1568" i="1" s="1"/>
  <c r="N37" i="1"/>
  <c r="N1726" i="1" s="1"/>
  <c r="P1601" i="1"/>
  <c r="P1600" i="1" s="1"/>
  <c r="M1159" i="1"/>
  <c r="M1158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488" i="1" s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O487" i="1"/>
  <c r="N1728" i="1"/>
  <c r="N1657" i="1"/>
  <c r="N1656" i="1" s="1"/>
  <c r="L1329" i="1"/>
  <c r="L1328" i="1" s="1"/>
  <c r="N427" i="1"/>
  <c r="M233" i="1"/>
  <c r="M181" i="1" s="1"/>
  <c r="N415" i="1"/>
  <c r="N414" i="1" s="1"/>
  <c r="N376" i="1"/>
  <c r="N432" i="1"/>
  <c r="N435" i="1" s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 s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510" i="1"/>
  <c r="L1509" i="1" s="1"/>
  <c r="L1728" i="1"/>
  <c r="L1601" i="1"/>
  <c r="L1600" i="1" s="1"/>
  <c r="L1427" i="1"/>
  <c r="L1426" i="1" s="1"/>
  <c r="L1651" i="1"/>
  <c r="L1650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Q1331" i="1" l="1"/>
  <c r="Q1610" i="1"/>
  <c r="Q1563" i="1"/>
  <c r="Q1184" i="1"/>
  <c r="Q1415" i="1"/>
  <c r="Q1330" i="1"/>
  <c r="Q430" i="1"/>
  <c r="Q1414" i="1"/>
  <c r="P411" i="1"/>
  <c r="P410" i="1" s="1"/>
  <c r="Q1562" i="1"/>
  <c r="P1657" i="1"/>
  <c r="P1656" i="1" s="1"/>
  <c r="Q1609" i="1"/>
  <c r="Q1183" i="1"/>
  <c r="Q372" i="1"/>
  <c r="Q1658" i="1"/>
  <c r="Q1659" i="1" s="1"/>
  <c r="O1415" i="1"/>
  <c r="O1413" i="1" s="1"/>
  <c r="O1412" i="1" s="1"/>
  <c r="O1331" i="1"/>
  <c r="O1329" i="1" s="1"/>
  <c r="O1328" i="1" s="1"/>
  <c r="O1184" i="1"/>
  <c r="O1610" i="1"/>
  <c r="O1563" i="1"/>
  <c r="O1561" i="1" s="1"/>
  <c r="O1560" i="1" s="1"/>
  <c r="P422" i="1"/>
  <c r="P421" i="1" s="1"/>
  <c r="O423" i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Q1657" i="1" l="1"/>
  <c r="Q1656" i="1" s="1"/>
  <c r="M409" i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F1653" i="1"/>
  <c r="H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F1571" i="1" l="1"/>
  <c r="G1571" i="1"/>
  <c r="I1571" i="1"/>
  <c r="F1618" i="1"/>
  <c r="H1571" i="1"/>
  <c r="G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56" i="1" l="1"/>
  <c r="F1603" i="1"/>
  <c r="I1556" i="1"/>
  <c r="G1563" i="1"/>
  <c r="F1556" i="1"/>
  <c r="H1610" i="1"/>
  <c r="I1610" i="1"/>
  <c r="G1556" i="1"/>
  <c r="F1610" i="1"/>
  <c r="G1610" i="1"/>
  <c r="H1563" i="1"/>
  <c r="H1603" i="1"/>
  <c r="F1563" i="1"/>
  <c r="I1563" i="1"/>
  <c r="G1603" i="1"/>
  <c r="I160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H1512" i="1"/>
  <c r="I1415" i="1"/>
  <c r="I1512" i="1"/>
  <c r="F1429" i="1"/>
  <c r="F1512" i="1"/>
  <c r="I1429" i="1"/>
  <c r="H1415" i="1"/>
  <c r="G1512" i="1"/>
  <c r="H1429" i="1"/>
  <c r="F1415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F1331" i="1" l="1"/>
  <c r="G1331" i="1"/>
  <c r="I1331" i="1"/>
  <c r="I1345" i="1"/>
  <c r="H1345" i="1"/>
  <c r="G1345" i="1"/>
  <c r="H1331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184" i="1" l="1"/>
  <c r="H1207" i="1"/>
  <c r="F1207" i="1"/>
  <c r="H1184" i="1"/>
  <c r="I1207" i="1"/>
  <c r="G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H1161" i="1" l="1"/>
  <c r="I1161" i="1"/>
  <c r="G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428" i="1"/>
  <c r="F1344" i="1"/>
  <c r="F1206" i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428" i="1" s="1"/>
  <c r="J49" i="1"/>
  <c r="K1206" i="1" l="1"/>
  <c r="K1344" i="1"/>
  <c r="J1345" i="1"/>
  <c r="J1429" i="1"/>
  <c r="J1571" i="1"/>
  <c r="J1207" i="1"/>
  <c r="J1618" i="1"/>
  <c r="J1344" i="1"/>
  <c r="J1617" i="1"/>
  <c r="K1571" i="1"/>
  <c r="K1207" i="1"/>
  <c r="K1429" i="1"/>
  <c r="K1345" i="1"/>
  <c r="K1618" i="1"/>
  <c r="J1206" i="1"/>
  <c r="J1570" i="1"/>
  <c r="K1570" i="1"/>
  <c r="J1428" i="1"/>
  <c r="K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8" i="1" l="1"/>
  <c r="I1659" i="1" s="1"/>
  <c r="I1562" i="1"/>
  <c r="I1609" i="1"/>
  <c r="I1414" i="1"/>
  <c r="I1330" i="1"/>
  <c r="I1183" i="1"/>
  <c r="I1182" i="1" s="1"/>
  <c r="I1181" i="1" s="1"/>
  <c r="H1652" i="1"/>
  <c r="H1555" i="1"/>
  <c r="H1602" i="1"/>
  <c r="H1511" i="1"/>
  <c r="H1160" i="1"/>
  <c r="F1658" i="1"/>
  <c r="F1659" i="1" s="1"/>
  <c r="F1562" i="1"/>
  <c r="F1609" i="1"/>
  <c r="F1414" i="1"/>
  <c r="F1330" i="1"/>
  <c r="F1183" i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G1652" i="1"/>
  <c r="G1602" i="1"/>
  <c r="G1555" i="1"/>
  <c r="G1511" i="1"/>
  <c r="G1160" i="1"/>
  <c r="I1652" i="1"/>
  <c r="I1555" i="1"/>
  <c r="I1602" i="1"/>
  <c r="I1511" i="1"/>
  <c r="I1160" i="1"/>
  <c r="F1652" i="1"/>
  <c r="F1602" i="1"/>
  <c r="F1555" i="1"/>
  <c r="F1511" i="1"/>
  <c r="F1160" i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H1182" i="1"/>
  <c r="H1181" i="1" s="1"/>
  <c r="I1608" i="1"/>
  <c r="I1607" i="1" s="1"/>
  <c r="I1561" i="1"/>
  <c r="I1560" i="1" s="1"/>
  <c r="I1413" i="1"/>
  <c r="I1412" i="1" s="1"/>
  <c r="I1329" i="1"/>
  <c r="I1328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652" i="1" l="1"/>
  <c r="J1602" i="1"/>
  <c r="J1555" i="1"/>
  <c r="J1511" i="1"/>
  <c r="J1160" i="1"/>
  <c r="K1652" i="1"/>
  <c r="K1555" i="1"/>
  <c r="K1602" i="1"/>
  <c r="K1511" i="1"/>
  <c r="K1160" i="1"/>
  <c r="F174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414" i="1" s="1"/>
  <c r="K38" i="1"/>
  <c r="K1658" i="1" s="1"/>
  <c r="K1659" i="1" s="1"/>
  <c r="K1414" i="1" l="1"/>
  <c r="K1183" i="1"/>
  <c r="K1562" i="1"/>
  <c r="K1609" i="1"/>
  <c r="J1563" i="1"/>
  <c r="J1415" i="1"/>
  <c r="J1331" i="1"/>
  <c r="J1610" i="1"/>
  <c r="J1184" i="1"/>
  <c r="K1330" i="1"/>
  <c r="K1653" i="1"/>
  <c r="K1603" i="1"/>
  <c r="K1512" i="1"/>
  <c r="K1161" i="1"/>
  <c r="K1556" i="1"/>
  <c r="J1609" i="1"/>
  <c r="K1331" i="1"/>
  <c r="K1415" i="1"/>
  <c r="K1563" i="1"/>
  <c r="K1610" i="1"/>
  <c r="K1184" i="1"/>
  <c r="J1183" i="1"/>
  <c r="J1330" i="1"/>
  <c r="J1562" i="1"/>
  <c r="J1603" i="1"/>
  <c r="J1653" i="1"/>
  <c r="J1512" i="1"/>
  <c r="J1556" i="1"/>
  <c r="J1161" i="1"/>
  <c r="J1658" i="1"/>
  <c r="J1659" i="1" s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<sst xmlns="http://schemas.openxmlformats.org/spreadsheetml/2006/main" count="5309" uniqueCount="2482">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</sst>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3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9.1078190173698986E-3</v>
          </cell>
          <cell r="H4">
            <v>0.38090029843730183</v>
          </cell>
          <cell r="I4">
            <v>0.34701370969090378</v>
          </cell>
          <cell r="J4">
            <v>0.88295800428375093</v>
          </cell>
          <cell r="K4">
            <v>4.0582394426967925</v>
          </cell>
          <cell r="L4">
            <v>0.78397502628122051</v>
          </cell>
          <cell r="M4">
            <v>5.6820190614027055</v>
          </cell>
          <cell r="N4">
            <v>5.8357725712200779</v>
          </cell>
          <cell r="O4">
            <v>5.682784264008494</v>
          </cell>
          <cell r="P4">
            <v>5.7602633656310065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2.3073708584905664E-3</v>
          </cell>
          <cell r="H5">
            <v>0.30875568141296922</v>
          </cell>
          <cell r="I5">
            <v>0.18975934934672739</v>
          </cell>
          <cell r="J5">
            <v>0.25350437887075356</v>
          </cell>
          <cell r="K5">
            <v>0.98503465193359574</v>
          </cell>
          <cell r="L5">
            <v>0.12580920515230046</v>
          </cell>
          <cell r="M5">
            <v>1.5031559876513687</v>
          </cell>
          <cell r="N5">
            <v>1.124788634674406</v>
          </cell>
          <cell r="O5">
            <v>0.87785312975771801</v>
          </cell>
          <cell r="P5">
            <v>0.69170432338751331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1.2245376274548231E-3</v>
          </cell>
          <cell r="H6">
            <v>1.7344902282085212E-2</v>
          </cell>
          <cell r="I6">
            <v>3.4587325378546127E-2</v>
          </cell>
          <cell r="J6">
            <v>0.13546410587144389</v>
          </cell>
          <cell r="K6">
            <v>0.70461378430914312</v>
          </cell>
          <cell r="L6">
            <v>0.13385268883331958</v>
          </cell>
          <cell r="M6">
            <v>0.96563536483151913</v>
          </cell>
          <cell r="N6">
            <v>1.1200058430550612</v>
          </cell>
          <cell r="O6">
            <v>1.0849371773867165</v>
          </cell>
          <cell r="P6">
            <v>1.1860870058689938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6.7788650702229768E-4</v>
          </cell>
          <cell r="H7">
            <v>1.1239785028517777E-3</v>
          </cell>
          <cell r="I7">
            <v>1.4840531987075226E-3</v>
          </cell>
          <cell r="J7">
            <v>1.2770450753271584E-3</v>
          </cell>
          <cell r="K7">
            <v>1.8443293921447371E-3</v>
          </cell>
          <cell r="L7">
            <v>1.0434709167988616E-3</v>
          </cell>
          <cell r="M7">
            <v>3.4670229249067295E-3</v>
          </cell>
          <cell r="N7">
            <v>4.1852482134763138E-3</v>
          </cell>
          <cell r="O7">
            <v>4.0507574243139506E-3</v>
          </cell>
          <cell r="P7">
            <v>4.7021790055529981E-3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1.2562858307797189E-3</v>
          </cell>
          <cell r="H8">
            <v>1.8699074248067066E-2</v>
          </cell>
          <cell r="I8">
            <v>3.5374735521182553E-2</v>
          </cell>
          <cell r="J8">
            <v>0.13818352622289556</v>
          </cell>
          <cell r="K8">
            <v>0.75676527859915677</v>
          </cell>
          <cell r="L8">
            <v>0.14613845990038618</v>
          </cell>
          <cell r="M8">
            <v>1.0644117519711411</v>
          </cell>
          <cell r="N8">
            <v>1.3202367280737608</v>
          </cell>
          <cell r="O8">
            <v>1.2529056163301504</v>
          </cell>
          <cell r="P8">
            <v>1.364924927726646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1.2594764321793646E-3</v>
          </cell>
          <cell r="H9">
            <v>1.6099027819720342E-2</v>
          </cell>
          <cell r="I9">
            <v>2.5176403867543502E-2</v>
          </cell>
          <cell r="J9">
            <v>0.14450674594366616</v>
          </cell>
          <cell r="K9">
            <v>0.74724636421386648</v>
          </cell>
          <cell r="L9">
            <v>0.14403379619944026</v>
          </cell>
          <cell r="M9">
            <v>0.97855592127018465</v>
          </cell>
          <cell r="N9">
            <v>0.93499475271566423</v>
          </cell>
          <cell r="O9">
            <v>1.0426393465404786</v>
          </cell>
          <cell r="P9">
            <v>0.98912131217548549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1.1578158310211761E-3</v>
          </cell>
          <cell r="H10">
            <v>1.5537994551865944E-3</v>
          </cell>
          <cell r="I10">
            <v>2.610908659679833E-2</v>
          </cell>
          <cell r="J10">
            <v>7.4668112464866793E-2</v>
          </cell>
          <cell r="K10">
            <v>0.15875879655231739</v>
          </cell>
          <cell r="L10">
            <v>9.9291952048971802E-2</v>
          </cell>
          <cell r="M10">
            <v>0.20285584947095464</v>
          </cell>
          <cell r="N10">
            <v>0.21631854419724691</v>
          </cell>
          <cell r="O10">
            <v>0.33727931813328083</v>
          </cell>
          <cell r="P10">
            <v>0.34127975415423822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1.2244459304219493E-3</v>
          </cell>
          <cell r="H11">
            <v>1.7323834716421693E-2</v>
          </cell>
          <cell r="I11">
            <v>3.4522755781398379E-2</v>
          </cell>
          <cell r="J11">
            <v>0.13535408983479774</v>
          </cell>
          <cell r="K11">
            <v>0.70397623769656814</v>
          </cell>
          <cell r="L11">
            <v>0.13380545323000317</v>
          </cell>
          <cell r="M11">
            <v>0.96393716328262991</v>
          </cell>
          <cell r="N11">
            <v>1.115242820290463</v>
          </cell>
          <cell r="O11">
            <v>1.0831189184358345</v>
          </cell>
          <cell r="P11">
            <v>1.1824438633125767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2.8514834883484198E-2</v>
          </cell>
          <cell r="G12">
            <v>3.4331471828114427E-2</v>
          </cell>
          <cell r="H12">
            <v>3.4412374102328995E-2</v>
          </cell>
          <cell r="I12">
            <v>8.4669563387123573E-2</v>
          </cell>
          <cell r="J12">
            <v>8.9417649839351424E-2</v>
          </cell>
          <cell r="K12">
            <v>2.25745292966237</v>
          </cell>
          <cell r="L12">
            <v>2.7089973511676777</v>
          </cell>
          <cell r="M12">
            <v>2.7089926878370463</v>
          </cell>
          <cell r="N12">
            <v>2.708992777543433</v>
          </cell>
          <cell r="O12">
            <v>2.7089944005270996</v>
          </cell>
          <cell r="P12">
            <v>2.7089904788686749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2.8514834883484198E-2</v>
          </cell>
          <cell r="G13">
            <v>3.4331471828114427E-2</v>
          </cell>
          <cell r="H13">
            <v>3.4412374102328995E-2</v>
          </cell>
          <cell r="I13">
            <v>8.4669563387123573E-2</v>
          </cell>
          <cell r="J13">
            <v>8.9417649839351424E-2</v>
          </cell>
          <cell r="K13">
            <v>2.25745292966237</v>
          </cell>
          <cell r="L13">
            <v>2.7089973511676777</v>
          </cell>
          <cell r="M13">
            <v>2.7089926878370463</v>
          </cell>
          <cell r="N13">
            <v>2.708992777543433</v>
          </cell>
          <cell r="O13">
            <v>2.7089944005270996</v>
          </cell>
          <cell r="P13">
            <v>2.7089904788686749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3.6889293405622898E-3</v>
          </cell>
          <cell r="G14">
            <v>5.5246962853259599E-3</v>
          </cell>
          <cell r="H14">
            <v>7.2865844921358506E-5</v>
          </cell>
          <cell r="I14">
            <v>0.303974049199704</v>
          </cell>
          <cell r="J14">
            <v>6.6685823544609295E-4</v>
          </cell>
          <cell r="K14">
            <v>9.7930450693778991E-7</v>
          </cell>
          <cell r="L14">
            <v>5.1310118121187004E-6</v>
          </cell>
          <cell r="M14">
            <v>3.03080039582036E-6</v>
          </cell>
          <cell r="N14">
            <v>2.40542878143141E-5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3.6889293405622898E-3</v>
          </cell>
          <cell r="G15">
            <v>3.6889293405622898E-3</v>
          </cell>
          <cell r="H15">
            <v>3.6889293405622898E-3</v>
          </cell>
          <cell r="I15">
            <v>9.2311730238887005E-3</v>
          </cell>
          <cell r="J15">
            <v>9.2864914708096092E-3</v>
          </cell>
          <cell r="K15">
            <v>0.25952446909139798</v>
          </cell>
          <cell r="L15">
            <v>0.31392739890596</v>
          </cell>
          <cell r="M15">
            <v>0.313928227736336</v>
          </cell>
          <cell r="N15">
            <v>0.31393423909319201</v>
          </cell>
          <cell r="O15">
            <v>0.31393654002267402</v>
          </cell>
          <cell r="P15">
            <v>0.31396059431048901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3.268300993087458</v>
          </cell>
          <cell r="F16">
            <v>3.8321084549480533</v>
          </cell>
          <cell r="G16">
            <v>3.7297862357725009</v>
          </cell>
          <cell r="H16">
            <v>3.8909315812893759</v>
          </cell>
          <cell r="I16">
            <v>4.0298287082064137</v>
          </cell>
          <cell r="J16">
            <v>4.1423833823122633</v>
          </cell>
          <cell r="K16">
            <v>4.2342578317023181</v>
          </cell>
          <cell r="L16">
            <v>4.3192230224526442</v>
          </cell>
          <cell r="M16">
            <v>4.3809479425597058</v>
          </cell>
          <cell r="N16">
            <v>4.452264557486477</v>
          </cell>
          <cell r="O16">
            <v>4.4522729920705277</v>
          </cell>
          <cell r="P16">
            <v>4.4525367287444313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3.268300993087458</v>
          </cell>
          <cell r="F17">
            <v>3.8321084549480533</v>
          </cell>
          <cell r="G17">
            <v>3.7297862357725009</v>
          </cell>
          <cell r="H17">
            <v>3.8909315812893759</v>
          </cell>
          <cell r="I17">
            <v>4.0298287082064137</v>
          </cell>
          <cell r="J17">
            <v>4.1423833823122633</v>
          </cell>
          <cell r="K17">
            <v>4.2342578317023181</v>
          </cell>
          <cell r="L17">
            <v>4.3192230224526442</v>
          </cell>
          <cell r="M17">
            <v>4.3809479425597058</v>
          </cell>
          <cell r="N17">
            <v>4.452264557486477</v>
          </cell>
          <cell r="O17">
            <v>4.4522729920705277</v>
          </cell>
          <cell r="P17">
            <v>4.4525367287444313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0.67001303608617568</v>
          </cell>
          <cell r="F18">
            <v>9.4485290520508317E-2</v>
          </cell>
          <cell r="G18">
            <v>6.0398607928177736E-2</v>
          </cell>
          <cell r="H18">
            <v>0.15282324466484171</v>
          </cell>
          <cell r="I18">
            <v>0.35990396592102325</v>
          </cell>
          <cell r="J18">
            <v>0.3029430229168254</v>
          </cell>
          <cell r="K18">
            <v>9.1209187625997917E-2</v>
          </cell>
          <cell r="L18">
            <v>0.13602402110151013</v>
          </cell>
          <cell r="M18">
            <v>0.41689936782342246</v>
          </cell>
          <cell r="N18">
            <v>0.34533442036765555</v>
          </cell>
          <cell r="O18">
            <v>0.42074301746110659</v>
          </cell>
          <cell r="P18">
            <v>0.42078467206713543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2.085175227978568</v>
          </cell>
          <cell r="F19">
            <v>0.27534789622207911</v>
          </cell>
          <cell r="G19">
            <v>0.15807873885273196</v>
          </cell>
          <cell r="H19">
            <v>0.32434818631365792</v>
          </cell>
          <cell r="I19">
            <v>0.58574060676917217</v>
          </cell>
          <cell r="J19">
            <v>0.34311572066767587</v>
          </cell>
          <cell r="K19">
            <v>0.10205720958261495</v>
          </cell>
          <cell r="L19">
            <v>0.15034233911219574</v>
          </cell>
          <cell r="M19">
            <v>0.46078351180483629</v>
          </cell>
          <cell r="N19">
            <v>0.38168541198530437</v>
          </cell>
          <cell r="O19">
            <v>0.46503175614122449</v>
          </cell>
          <cell r="P19">
            <v>0.46507779544262434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111.572223284689</v>
          </cell>
          <cell r="F20">
            <v>15.242939820518499</v>
          </cell>
          <cell r="G20">
            <v>10.070249702530999</v>
          </cell>
          <cell r="H20">
            <v>24.010879162644301</v>
          </cell>
          <cell r="I20">
            <v>56.799283273194597</v>
          </cell>
          <cell r="J20">
            <v>47.940385255886902</v>
          </cell>
          <cell r="K20">
            <v>14.5872292444922</v>
          </cell>
          <cell r="L20">
            <v>21.449034395899599</v>
          </cell>
          <cell r="M20">
            <v>66.224332785333004</v>
          </cell>
          <cell r="N20">
            <v>54.774763057909503</v>
          </cell>
          <cell r="O20">
            <v>66.895241992896899</v>
          </cell>
          <cell r="P20">
            <v>67.9251654602744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1.9782309093029959</v>
          </cell>
          <cell r="F21">
            <v>0.27026489043472601</v>
          </cell>
          <cell r="G21">
            <v>0.17855052664062135</v>
          </cell>
          <cell r="H21">
            <v>0.42572480784830363</v>
          </cell>
          <cell r="I21">
            <v>1.0070794906594795</v>
          </cell>
          <cell r="J21">
            <v>0.85000683077813766</v>
          </cell>
          <cell r="K21">
            <v>0.25863881639170527</v>
          </cell>
          <cell r="L21">
            <v>0.38030202829609222</v>
          </cell>
          <cell r="M21">
            <v>1.1741902976122884</v>
          </cell>
          <cell r="N21">
            <v>0.97118374216151604</v>
          </cell>
          <cell r="O21">
            <v>1.1860858509378887</v>
          </cell>
          <cell r="P21">
            <v>1.2043469053240146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5.8299829572063499E-6</v>
          </cell>
          <cell r="G22">
            <v>1.4644963738037601E-4</v>
          </cell>
          <cell r="H22">
            <v>1.3599975671735799E-2</v>
          </cell>
          <cell r="I22">
            <v>3.19040811415926E-2</v>
          </cell>
          <cell r="J22">
            <v>1.0391705282796199E-5</v>
          </cell>
          <cell r="K22">
            <v>3.2333782393983202E-5</v>
          </cell>
          <cell r="L22">
            <v>1.88894920479043E-4</v>
          </cell>
          <cell r="M22">
            <v>5.0048979524505197E-2</v>
          </cell>
          <cell r="N22">
            <v>1.05992527340327E-3</v>
          </cell>
          <cell r="O22">
            <v>1.4038018476257699E-2</v>
          </cell>
          <cell r="P22">
            <v>6.4357922466496504E-4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3.0358991581203906E-2</v>
          </cell>
          <cell r="F23">
            <v>2.2455588822353607E-2</v>
          </cell>
          <cell r="G23">
            <v>1.4337189635539191E-2</v>
          </cell>
          <cell r="H23">
            <v>1.8054104802665602E-2</v>
          </cell>
          <cell r="I23">
            <v>4.5640351063080245E-2</v>
          </cell>
          <cell r="J23">
            <v>4.5621131467458921E-2</v>
          </cell>
          <cell r="K23">
            <v>2.1652865571327801E-2</v>
          </cell>
          <cell r="L23">
            <v>2.15487584916959E-2</v>
          </cell>
          <cell r="M23">
            <v>5.6735874530606779E-2</v>
          </cell>
          <cell r="N23">
            <v>5.1299389830441341E-2</v>
          </cell>
          <cell r="O23">
            <v>6.5313415722491011E-2</v>
          </cell>
          <cell r="P23">
            <v>6.5763216190555196E-2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6.7991243925152709</v>
          </cell>
          <cell r="F24">
            <v>3.3183697132916226E-3</v>
          </cell>
          <cell r="G24">
            <v>3.1174522407678143E-3</v>
          </cell>
          <cell r="H24">
            <v>1.6820362833603227E-3</v>
          </cell>
          <cell r="I24">
            <v>2.1749482526687547E-3</v>
          </cell>
          <cell r="J24">
            <v>2.0228348708272851E-3</v>
          </cell>
          <cell r="K24">
            <v>1.6187821034543259E-3</v>
          </cell>
          <cell r="L24">
            <v>1.5169031337072243E-3</v>
          </cell>
          <cell r="M24">
            <v>1.5573781082534738E-3</v>
          </cell>
          <cell r="N24">
            <v>1.9901870578569311E-3</v>
          </cell>
          <cell r="O24">
            <v>1.8387580313103074E-3</v>
          </cell>
          <cell r="P24">
            <v>3.2301901738485553E-3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6.7991243925152709</v>
          </cell>
          <cell r="F25">
            <v>3.3183697132916226E-3</v>
          </cell>
          <cell r="G25">
            <v>3.1174522407678143E-3</v>
          </cell>
          <cell r="H25">
            <v>1.6820362833603227E-3</v>
          </cell>
          <cell r="I25">
            <v>2.1749482526687547E-3</v>
          </cell>
          <cell r="J25">
            <v>2.0228348708272851E-3</v>
          </cell>
          <cell r="K25">
            <v>1.6187821034543259E-3</v>
          </cell>
          <cell r="L25">
            <v>1.5169031337072243E-3</v>
          </cell>
          <cell r="M25">
            <v>1.5573781082534738E-3</v>
          </cell>
          <cell r="N25">
            <v>1.9901870578569311E-3</v>
          </cell>
          <cell r="O25">
            <v>1.8387580313103074E-3</v>
          </cell>
          <cell r="P25">
            <v>3.2301901738485553E-3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3.7056975963277898E-5</v>
          </cell>
          <cell r="F26">
            <v>2.84880666807569E-5</v>
          </cell>
          <cell r="G26">
            <v>3.1131853320619701E-5</v>
          </cell>
          <cell r="H26">
            <v>2.1856999924365099E-5</v>
          </cell>
          <cell r="I26">
            <v>2.0229081057753099E-5</v>
          </cell>
          <cell r="J26">
            <v>2.32236699121738E-5</v>
          </cell>
          <cell r="K26">
            <v>2.1853855538252702E-5</v>
          </cell>
          <cell r="L26">
            <v>1.6264616881969299E-5</v>
          </cell>
          <cell r="M26">
            <v>2.04982253843372E-5</v>
          </cell>
          <cell r="N26">
            <v>2.4433362555167301E-3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1.465700672015414</v>
          </cell>
          <cell r="F27">
            <v>3.7129481216100491E-3</v>
          </cell>
          <cell r="G27">
            <v>3.6316803906899509E-3</v>
          </cell>
          <cell r="H27">
            <v>3.595059944189849E-3</v>
          </cell>
          <cell r="I27">
            <v>3.6166109449002892E-3</v>
          </cell>
          <cell r="J27">
            <v>3.612090165939108E-3</v>
          </cell>
          <cell r="K27">
            <v>3.6148044329264994E-3</v>
          </cell>
          <cell r="L27">
            <v>3.6152547690089243E-3</v>
          </cell>
          <cell r="M27">
            <v>3.612685881915878E-3</v>
          </cell>
          <cell r="N27">
            <v>3.6144174576659971E-3</v>
          </cell>
          <cell r="O27">
            <v>3.6001480252134677E-3</v>
          </cell>
          <cell r="P27">
            <v>6.0145863423601842E-3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8.5107149362041359E-3</v>
          </cell>
          <cell r="F28">
            <v>8.533116262036837E-3</v>
          </cell>
          <cell r="G28">
            <v>8.5783153088686975E-3</v>
          </cell>
          <cell r="H28">
            <v>6.5801425531183941E-2</v>
          </cell>
          <cell r="I28">
            <v>0.11267017327464154</v>
          </cell>
          <cell r="J28">
            <v>0.16711630480864981</v>
          </cell>
          <cell r="K28">
            <v>0.20233830925953869</v>
          </cell>
          <cell r="L28">
            <v>0.14554511987118657</v>
          </cell>
          <cell r="M28">
            <v>0.19464183519277772</v>
          </cell>
          <cell r="N28">
            <v>0.21359788986071573</v>
          </cell>
          <cell r="O28">
            <v>0.21844012931394988</v>
          </cell>
          <cell r="P28">
            <v>0.23509497935320114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8.5107149362041237E-3</v>
          </cell>
          <cell r="F29">
            <v>8.5331162620368248E-3</v>
          </cell>
          <cell r="G29">
            <v>8.5783153088686923E-3</v>
          </cell>
          <cell r="H29">
            <v>6.5801425531183885E-2</v>
          </cell>
          <cell r="I29">
            <v>0.11267017327464146</v>
          </cell>
          <cell r="J29">
            <v>0.16711630480864967</v>
          </cell>
          <cell r="K29">
            <v>0.20233830925953844</v>
          </cell>
          <cell r="L29">
            <v>0.14554511987118643</v>
          </cell>
          <cell r="M29">
            <v>0.1946418351927775</v>
          </cell>
          <cell r="N29">
            <v>0.21359788986071548</v>
          </cell>
          <cell r="O29">
            <v>0.21844012931394974</v>
          </cell>
          <cell r="P29">
            <v>0.23509497935320095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9.4205396073504706E-3</v>
          </cell>
          <cell r="F30">
            <v>9.4453124450010056E-3</v>
          </cell>
          <cell r="G30">
            <v>9.4934248816857403E-3</v>
          </cell>
          <cell r="H30">
            <v>7.2774448014873955E-2</v>
          </cell>
          <cell r="I30">
            <v>0.12460494619392598</v>
          </cell>
          <cell r="J30">
            <v>0.18481500635546474</v>
          </cell>
          <cell r="K30">
            <v>0.2237657811350085</v>
          </cell>
          <cell r="L30">
            <v>0.16096024876857018</v>
          </cell>
          <cell r="M30">
            <v>0.21525452140846277</v>
          </cell>
          <cell r="N30">
            <v>0.23621735494364576</v>
          </cell>
          <cell r="O30">
            <v>0.24157221709052429</v>
          </cell>
          <cell r="P30">
            <v>0.25999115473042872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9.4205396073504706E-3</v>
          </cell>
          <cell r="F31">
            <v>9.4453124450010056E-3</v>
          </cell>
          <cell r="G31">
            <v>9.4934248816857403E-3</v>
          </cell>
          <cell r="H31">
            <v>7.2774448014873955E-2</v>
          </cell>
          <cell r="I31">
            <v>0.12460494619392598</v>
          </cell>
          <cell r="J31">
            <v>0.18481500635546474</v>
          </cell>
          <cell r="K31">
            <v>0.2237657811350085</v>
          </cell>
          <cell r="L31">
            <v>0.16096024876857018</v>
          </cell>
          <cell r="M31">
            <v>0.21525452140846277</v>
          </cell>
          <cell r="N31">
            <v>0.23621735494364576</v>
          </cell>
          <cell r="O31">
            <v>0.24157221709052429</v>
          </cell>
          <cell r="P31">
            <v>0.25999115473042872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3.4994166449105199E-3</v>
          </cell>
          <cell r="F32">
            <v>7.4816784662288203E-6</v>
          </cell>
          <cell r="G32">
            <v>2.8381061355399299E-5</v>
          </cell>
          <cell r="H32">
            <v>2.4445712854222201E-2</v>
          </cell>
          <cell r="I32">
            <v>2.17367002421055E-2</v>
          </cell>
          <cell r="J32">
            <v>4.1683042543250101E-2</v>
          </cell>
          <cell r="K32">
            <v>2.9979864893928902E-2</v>
          </cell>
          <cell r="L32">
            <v>3.2870874816956802E-2</v>
          </cell>
          <cell r="M32">
            <v>3.34008602548415E-2</v>
          </cell>
          <cell r="N32">
            <v>3.7294134082930502E-2</v>
          </cell>
          <cell r="O32">
            <v>4.6296284820129797E-2</v>
          </cell>
          <cell r="P32">
            <v>2.4893633681888998E-2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3.5015936080688131E-3</v>
          </cell>
          <cell r="F33">
            <v>3.5076537818236144E-3</v>
          </cell>
          <cell r="G33">
            <v>3.5327621405983173E-3</v>
          </cell>
          <cell r="H33">
            <v>2.703287332433078E-2</v>
          </cell>
          <cell r="I33">
            <v>4.6193415745875384E-2</v>
          </cell>
          <cell r="J33">
            <v>6.8548181249365084E-2</v>
          </cell>
          <cell r="K33">
            <v>8.2928813290744183E-2</v>
          </cell>
          <cell r="L33">
            <v>7.7079733213072141E-2</v>
          </cell>
          <cell r="M33">
            <v>7.9751034606165061E-2</v>
          </cell>
          <cell r="N33">
            <v>8.7524620149606269E-2</v>
          </cell>
          <cell r="O33">
            <v>8.9498154176228126E-2</v>
          </cell>
          <cell r="P33">
            <v>9.633998219231317E-2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1.6110128935651445E-5</v>
          </cell>
          <cell r="F34">
            <v>4.0120335163745986E-4</v>
          </cell>
          <cell r="G34">
            <v>0.67357009739002305</v>
          </cell>
          <cell r="H34">
            <v>7.8937468269700634E-2</v>
          </cell>
          <cell r="I34">
            <v>0.733048580509019</v>
          </cell>
          <cell r="J34">
            <v>8.1061825501884385E-2</v>
          </cell>
          <cell r="K34">
            <v>3.0549545445095964E-4</v>
          </cell>
          <cell r="L34">
            <v>3.1504218541335445E-4</v>
          </cell>
          <cell r="M34">
            <v>0.13800405002486354</v>
          </cell>
          <cell r="N34">
            <v>0.22694293516365499</v>
          </cell>
          <cell r="O34">
            <v>0.18913779013878937</v>
          </cell>
          <cell r="P34">
            <v>0.36859593522395928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1.6110128935651415E-5</v>
          </cell>
          <cell r="F35">
            <v>4.0087568823966418E-4</v>
          </cell>
          <cell r="G35">
            <v>0.67271095185763763</v>
          </cell>
          <cell r="H35">
            <v>7.8937468269700758E-2</v>
          </cell>
          <cell r="I35">
            <v>0.73223408208623209</v>
          </cell>
          <cell r="J35">
            <v>8.106182550188451E-2</v>
          </cell>
          <cell r="K35">
            <v>3.0519711904622259E-4</v>
          </cell>
          <cell r="L35">
            <v>3.1504218541335451E-4</v>
          </cell>
          <cell r="M35">
            <v>0.13800405002486357</v>
          </cell>
          <cell r="N35">
            <v>0.22694293516365502</v>
          </cell>
          <cell r="O35">
            <v>0.18913779013878937</v>
          </cell>
          <cell r="P35">
            <v>0.36859593522395928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2.6518718879826926E-5</v>
          </cell>
          <cell r="F36">
            <v>4.9471161993923851E-4</v>
          </cell>
          <cell r="G36">
            <v>0.8018757932349817</v>
          </cell>
          <cell r="H36">
            <v>9.0739351824451586E-2</v>
          </cell>
          <cell r="I36">
            <v>0.8145050524633175</v>
          </cell>
          <cell r="J36">
            <v>8.7169882903194301E-2</v>
          </cell>
          <cell r="K36">
            <v>3.0549545445095964E-4</v>
          </cell>
          <cell r="L36">
            <v>3.1504218541335445E-4</v>
          </cell>
          <cell r="M36">
            <v>0.13940466000394622</v>
          </cell>
          <cell r="N36">
            <v>0.22924191772066849</v>
          </cell>
          <cell r="O36">
            <v>0.19105490254265137</v>
          </cell>
          <cell r="P36">
            <v>0.37232575616276864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2.6518718879826926E-5</v>
          </cell>
          <cell r="F37">
            <v>4.9471161993923851E-4</v>
          </cell>
          <cell r="G37">
            <v>0.8018757932349817</v>
          </cell>
          <cell r="H37">
            <v>9.0739351824451586E-2</v>
          </cell>
          <cell r="I37">
            <v>0.8145050524633175</v>
          </cell>
          <cell r="J37">
            <v>8.7169882903194301E-2</v>
          </cell>
          <cell r="K37">
            <v>3.0549545445095964E-4</v>
          </cell>
          <cell r="L37">
            <v>3.1504218541335445E-4</v>
          </cell>
          <cell r="M37">
            <v>0.13940466000394622</v>
          </cell>
          <cell r="N37">
            <v>0.22924191772066849</v>
          </cell>
          <cell r="O37">
            <v>0.19105490254265137</v>
          </cell>
          <cell r="P37">
            <v>0.37232575616276864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1.44273246193401E-2</v>
          </cell>
          <cell r="F38">
            <v>2.1353279013324299E-4</v>
          </cell>
          <cell r="G38">
            <v>2.9717668353311699E-2</v>
          </cell>
          <cell r="H38">
            <v>2.00107564187319E-4</v>
          </cell>
          <cell r="I38">
            <v>1.58837062678539E-2</v>
          </cell>
          <cell r="J38">
            <v>1.3278042215781199E-3</v>
          </cell>
          <cell r="K38">
            <v>2.06428642678988E-4</v>
          </cell>
          <cell r="L38">
            <v>1.3261804221814499E-2</v>
          </cell>
          <cell r="M38">
            <v>3.0083303330561599E-3</v>
          </cell>
          <cell r="N38">
            <v>1.49426572433069E-2</v>
          </cell>
          <cell r="O38">
            <v>5.1639925343444203E-3</v>
          </cell>
          <cell r="P38">
            <v>3.0675664720101501E-2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1.44273246193401E-2</v>
          </cell>
          <cell r="F39">
            <v>1.4604828651439066E-2</v>
          </cell>
          <cell r="G39">
            <v>4.4216790715130766E-2</v>
          </cell>
          <cell r="H39">
            <v>3.5386261628722646E-2</v>
          </cell>
          <cell r="I39">
            <v>4.7066193682355047E-2</v>
          </cell>
          <cell r="J39">
            <v>2.3419012487714205E-2</v>
          </cell>
          <cell r="K39">
            <v>1.507293807341353E-2</v>
          </cell>
          <cell r="L39">
            <v>1.4582715831324779E-2</v>
          </cell>
          <cell r="M39">
            <v>1.64626763553605E-2</v>
          </cell>
          <cell r="N39">
            <v>3.0914447410863344E-2</v>
          </cell>
          <cell r="O39">
            <v>2.4079802395658666E-2</v>
          </cell>
          <cell r="P39">
            <v>5.0523567365344843E-2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5.3666227419464372E-3</v>
          </cell>
          <cell r="H40">
            <v>4.5189448507571292E-3</v>
          </cell>
          <cell r="I40">
            <v>8.3220196410470227E-3</v>
          </cell>
          <cell r="J40">
            <v>4.7766271547576089E-3</v>
          </cell>
          <cell r="K40">
            <v>4.7505391281884232E-3</v>
          </cell>
          <cell r="L40">
            <v>4.8920293172003745E-3</v>
          </cell>
          <cell r="M40">
            <v>0.89795232780142942</v>
          </cell>
          <cell r="N40">
            <v>4.3869201969943532</v>
          </cell>
          <cell r="O40">
            <v>2.7982768789685832</v>
          </cell>
          <cell r="P40">
            <v>5.6104125246768932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1.4810309816554977E-3</v>
          </cell>
          <cell r="H41">
            <v>1.3132059668821646E-3</v>
          </cell>
          <cell r="I41">
            <v>2.203819051048089E-3</v>
          </cell>
          <cell r="J41">
            <v>1.1996041974147256E-3</v>
          </cell>
          <cell r="K41">
            <v>1.2122351214483359E-3</v>
          </cell>
          <cell r="L41">
            <v>1.165770279102374E-3</v>
          </cell>
          <cell r="M41">
            <v>0.10241448198491371</v>
          </cell>
          <cell r="N41">
            <v>0.60932365409289069</v>
          </cell>
          <cell r="O41">
            <v>0.3817241820215605</v>
          </cell>
          <cell r="P41">
            <v>0.59494810020219091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6.2205981180192451E-4</v>
          </cell>
          <cell r="H42">
            <v>4.8481890616862189E-4</v>
          </cell>
          <cell r="I42">
            <v>8.6755774491022045E-4</v>
          </cell>
          <cell r="J42">
            <v>5.7375546698751865E-4</v>
          </cell>
          <cell r="K42">
            <v>5.4132805654798655E-4</v>
          </cell>
          <cell r="L42">
            <v>5.9846345316425659E-4</v>
          </cell>
          <cell r="M42">
            <v>9.8007566933924675E-4</v>
          </cell>
          <cell r="N42">
            <v>2.8054158016133654E-3</v>
          </cell>
          <cell r="O42">
            <v>1.8675597889200475E-3</v>
          </cell>
          <cell r="P42">
            <v>4.4499196072391627E-3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4.3157162640948744E-4</v>
          </cell>
          <cell r="H43">
            <v>3.4985970206201562E-4</v>
          </cell>
          <cell r="I43">
            <v>6.2008199791848903E-4</v>
          </cell>
          <cell r="J43">
            <v>4.3132917695534295E-4</v>
          </cell>
          <cell r="K43">
            <v>4.1040549527493193E-4</v>
          </cell>
          <cell r="L43">
            <v>4.6983239512309505E-4</v>
          </cell>
          <cell r="M43">
            <v>7.2552296468401944E-4</v>
          </cell>
          <cell r="N43">
            <v>1.6712571448346226E-3</v>
          </cell>
          <cell r="O43">
            <v>1.2504412992669718E-3</v>
          </cell>
          <cell r="P43">
            <v>2.2717146751943121E-3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6.4994565084223977E-4</v>
          </cell>
          <cell r="H44">
            <v>5.0122119278256155E-4</v>
          </cell>
          <cell r="I44">
            <v>8.8103418040551631E-4</v>
          </cell>
          <cell r="J44">
            <v>5.7509830955541625E-4</v>
          </cell>
          <cell r="K44">
            <v>5.4270598849966059E-4</v>
          </cell>
          <cell r="L44">
            <v>5.9990390547384179E-4</v>
          </cell>
          <cell r="M44">
            <v>9.8332030950631184E-4</v>
          </cell>
          <cell r="N44">
            <v>2.8337056281530666E-3</v>
          </cell>
          <cell r="O44">
            <v>1.8822578405249277E-3</v>
          </cell>
          <cell r="P44">
            <v>4.4874452273539834E-3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7.9482904407579666E-4</v>
          </cell>
          <cell r="H45">
            <v>7.6777154063092479E-4</v>
          </cell>
          <cell r="I45">
            <v>1.5602320470789667E-3</v>
          </cell>
          <cell r="J45">
            <v>7.3734781348306461E-4</v>
          </cell>
          <cell r="K45">
            <v>7.7456712220622516E-4</v>
          </cell>
          <cell r="L45">
            <v>7.4579404532720654E-4</v>
          </cell>
          <cell r="M45">
            <v>0.59946543316551471</v>
          </cell>
          <cell r="N45">
            <v>3.1468725263888406</v>
          </cell>
          <cell r="O45">
            <v>1.8100154152460548</v>
          </cell>
          <cell r="P45">
            <v>3.9347321369304713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7.6523126495919424E-4</v>
          </cell>
          <cell r="H46">
            <v>6.174294774093967E-4</v>
          </cell>
          <cell r="I46">
            <v>1.3210725107571551E-3</v>
          </cell>
          <cell r="J46">
            <v>6.8574539885528992E-4</v>
          </cell>
          <cell r="K46">
            <v>7.2798494912102655E-4</v>
          </cell>
          <cell r="L46">
            <v>7.1384718191895146E-4</v>
          </cell>
          <cell r="M46">
            <v>0.19240344567448325</v>
          </cell>
          <cell r="N46">
            <v>0.62060947732253169</v>
          </cell>
          <cell r="O46">
            <v>0.59966989590978603</v>
          </cell>
          <cell r="P46">
            <v>1.0650758545665187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6.2195436220229732E-4</v>
          </cell>
          <cell r="H47">
            <v>4.846380648214495E-4</v>
          </cell>
          <cell r="I47">
            <v>8.6822210892858499E-4</v>
          </cell>
          <cell r="J47">
            <v>5.7374679150624778E-4</v>
          </cell>
          <cell r="K47">
            <v>5.4131239509025506E-4</v>
          </cell>
          <cell r="L47">
            <v>5.9841805709064631E-4</v>
          </cell>
          <cell r="M47">
            <v>9.8004803298786295E-4</v>
          </cell>
          <cell r="N47">
            <v>2.8041606154912612E-3</v>
          </cell>
          <cell r="O47">
            <v>1.867126862469241E-3</v>
          </cell>
          <cell r="P47">
            <v>4.447353467920254E-3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9.60314669500692E-2</v>
          </cell>
          <cell r="K48">
            <v>8.840348486966669E-2</v>
          </cell>
          <cell r="L48">
            <v>6.7289135278632575E-2</v>
          </cell>
          <cell r="M48">
            <v>1.3425930205001557</v>
          </cell>
          <cell r="N48">
            <v>1.9123297761798754</v>
          </cell>
          <cell r="O48">
            <v>2.6185810885675318</v>
          </cell>
          <cell r="P48">
            <v>2.5780585396680822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9.7001481767746547E-2</v>
          </cell>
          <cell r="K49">
            <v>8.9296449363299668E-2</v>
          </cell>
          <cell r="L49">
            <v>6.7968823513770343E-2</v>
          </cell>
          <cell r="M49">
            <v>1.3561545661617747</v>
          </cell>
          <cell r="N49">
            <v>1.9316462385655306</v>
          </cell>
          <cell r="O49">
            <v>2.6450314025934674</v>
          </cell>
          <cell r="P49">
            <v>2.6040995350182641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7.7177305040519794E-6</v>
          </cell>
          <cell r="I50">
            <v>1.87078930693934E-5</v>
          </cell>
          <cell r="J50">
            <v>8.5875213757653206E-3</v>
          </cell>
          <cell r="K50">
            <v>2.0934360688559499E-4</v>
          </cell>
          <cell r="L50">
            <v>3.7842862906854401E-3</v>
          </cell>
          <cell r="M50">
            <v>7.3091754121591801E-2</v>
          </cell>
          <cell r="N50">
            <v>3.46940009508565E-2</v>
          </cell>
          <cell r="O50">
            <v>4.5613041878425097E-2</v>
          </cell>
          <cell r="P50">
            <v>7.5480966275576003E-3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7.7177305040519794E-6</v>
          </cell>
          <cell r="I51">
            <v>2.6425623573445401E-5</v>
          </cell>
          <cell r="J51">
            <v>8.6139469993387601E-3</v>
          </cell>
          <cell r="K51">
            <v>8.8232906062243599E-3</v>
          </cell>
          <cell r="L51">
            <v>1.26075768969098E-2</v>
          </cell>
          <cell r="M51">
            <v>8.5699331018501607E-2</v>
          </cell>
          <cell r="N51">
            <v>0.120393331969358</v>
          </cell>
          <cell r="O51">
            <v>0.16600392722155499</v>
          </cell>
          <cell r="P51">
            <v>0.173546752744837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8.6925153796889101E-3</v>
          </cell>
          <cell r="F52">
            <v>8.7177026425725897E-3</v>
          </cell>
          <cell r="G52">
            <v>8.7650811914695391E-3</v>
          </cell>
          <cell r="H52">
            <v>5.6028333792783158E-2</v>
          </cell>
          <cell r="I52">
            <v>0.10717923017713149</v>
          </cell>
          <cell r="J52">
            <v>0.15961519287305651</v>
          </cell>
          <cell r="K52">
            <v>0.14947443108431943</v>
          </cell>
          <cell r="L52">
            <v>0.15312597817460108</v>
          </cell>
          <cell r="M52">
            <v>0.25046684267779828</v>
          </cell>
          <cell r="N52">
            <v>0.24334712600005279</v>
          </cell>
          <cell r="O52">
            <v>0.30554078162168924</v>
          </cell>
          <cell r="P52">
            <v>0.26731206535742824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8.6925153796888997E-3</v>
          </cell>
          <cell r="F53">
            <v>8.7177026425725827E-3</v>
          </cell>
          <cell r="G53">
            <v>8.7650811914695339E-3</v>
          </cell>
          <cell r="H53">
            <v>5.6028333792783096E-2</v>
          </cell>
          <cell r="I53">
            <v>0.10717923017713145</v>
          </cell>
          <cell r="J53">
            <v>0.15961519287305634</v>
          </cell>
          <cell r="K53">
            <v>0.14947443108431924</v>
          </cell>
          <cell r="L53">
            <v>0.15312597817460094</v>
          </cell>
          <cell r="M53">
            <v>0.25046684267779806</v>
          </cell>
          <cell r="N53">
            <v>0.24334712600005262</v>
          </cell>
          <cell r="O53">
            <v>0.30554078162168885</v>
          </cell>
          <cell r="P53">
            <v>0.26731206535742796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9.6215863178215812E-3</v>
          </cell>
          <cell r="F54">
            <v>9.6494400251315986E-3</v>
          </cell>
          <cell r="G54">
            <v>9.6999626964115963E-3</v>
          </cell>
          <cell r="H54">
            <v>6.1966729909762701E-2</v>
          </cell>
          <cell r="I54">
            <v>0.11853270552356382</v>
          </cell>
          <cell r="J54">
            <v>0.17651979073232704</v>
          </cell>
          <cell r="K54">
            <v>0.16530547926186667</v>
          </cell>
          <cell r="L54">
            <v>0.16934369175276076</v>
          </cell>
          <cell r="M54">
            <v>0.27698943194277409</v>
          </cell>
          <cell r="N54">
            <v>0.26911598790878799</v>
          </cell>
          <cell r="O54">
            <v>0.33789376221780359</v>
          </cell>
          <cell r="P54">
            <v>0.29561902113854027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9.6215863178215812E-3</v>
          </cell>
          <cell r="F55">
            <v>9.6494400251315986E-3</v>
          </cell>
          <cell r="G55">
            <v>9.6999626964115963E-3</v>
          </cell>
          <cell r="H55">
            <v>6.1966729909762701E-2</v>
          </cell>
          <cell r="I55">
            <v>0.11853270552356382</v>
          </cell>
          <cell r="J55">
            <v>0.17651979073232704</v>
          </cell>
          <cell r="K55">
            <v>0.16530547926186667</v>
          </cell>
          <cell r="L55">
            <v>0.16934369175276076</v>
          </cell>
          <cell r="M55">
            <v>0.27698943194277409</v>
          </cell>
          <cell r="N55">
            <v>0.26911598790878799</v>
          </cell>
          <cell r="O55">
            <v>0.33789376221780359</v>
          </cell>
          <cell r="P55">
            <v>0.29561902113854027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3.57593416113624E-3</v>
          </cell>
          <cell r="F56">
            <v>7.7731255868489104E-6</v>
          </cell>
          <cell r="G56">
            <v>3.1423769442604399E-5</v>
          </cell>
          <cell r="H56">
            <v>2.0417950737621499E-2</v>
          </cell>
          <cell r="I56">
            <v>2.35764226067476E-2</v>
          </cell>
          <cell r="J56">
            <v>3.7770216202131897E-2</v>
          </cell>
          <cell r="K56">
            <v>1.1349659814773301E-2</v>
          </cell>
          <cell r="L56">
            <v>6.07490237137727E-2</v>
          </cell>
          <cell r="M56">
            <v>3.6781461136538102E-2</v>
          </cell>
          <cell r="N56">
            <v>3.1825706616499798E-2</v>
          </cell>
          <cell r="O56">
            <v>8.6850908161304904E-2</v>
          </cell>
          <cell r="P56">
            <v>1.2372447522771199E-3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3.5778584093722299E-3</v>
          </cell>
          <cell r="F57">
            <v>3.5842211080809052E-3</v>
          </cell>
          <cell r="G57">
            <v>3.6124432978801124E-3</v>
          </cell>
          <cell r="H57">
            <v>2.3064755434900004E-2</v>
          </cell>
          <cell r="I57">
            <v>4.4006795537093892E-2</v>
          </cell>
          <cell r="J57">
            <v>6.5629008664895114E-2</v>
          </cell>
          <cell r="K57">
            <v>6.1339715516869606E-2</v>
          </cell>
          <cell r="L57">
            <v>8.4991012749510639E-2</v>
          </cell>
          <cell r="M57">
            <v>0.10262973808997285</v>
          </cell>
          <cell r="N57">
            <v>9.9720095442739062E-2</v>
          </cell>
          <cell r="O57">
            <v>0.12518287030492542</v>
          </cell>
          <cell r="P57">
            <v>0.10954835403393705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1.1607201943238956</v>
          </cell>
          <cell r="K58">
            <v>4.3378700236041068</v>
          </cell>
          <cell r="L58">
            <v>4.8959036137251344</v>
          </cell>
          <cell r="M58">
            <v>4.668248105084289</v>
          </cell>
          <cell r="N58">
            <v>4.561290011649076</v>
          </cell>
          <cell r="O58">
            <v>4.5587665024825297</v>
          </cell>
          <cell r="P58">
            <v>4.5653224624005375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297.98833516459388</v>
          </cell>
          <cell r="K59">
            <v>1113.6488128796011</v>
          </cell>
          <cell r="L59">
            <v>1256.9111609452739</v>
          </cell>
          <cell r="M59">
            <v>1198.4658212823001</v>
          </cell>
          <cell r="N59">
            <v>1171.0067796019703</v>
          </cell>
          <cell r="O59">
            <v>1170.3589263992885</v>
          </cell>
          <cell r="P59">
            <v>1172.0420190093128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-297.98833516459399</v>
          </cell>
          <cell r="K60">
            <v>-1113.6488128796</v>
          </cell>
          <cell r="L60">
            <v>-1256.91116094527</v>
          </cell>
          <cell r="M60">
            <v>-1198.4658212823001</v>
          </cell>
          <cell r="N60">
            <v>-1171.00677960197</v>
          </cell>
          <cell r="O60">
            <v>-1170.3589263992901</v>
          </cell>
          <cell r="P60">
            <v>-1172.04201900931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321.81694936324601</v>
          </cell>
          <cell r="K61">
            <v>1190.79371699034</v>
          </cell>
          <cell r="L61">
            <v>1330.80388707886</v>
          </cell>
          <cell r="M61">
            <v>1268.92259616357</v>
          </cell>
          <cell r="N61">
            <v>1239.84926103927</v>
          </cell>
          <cell r="O61">
            <v>1239.16332110399</v>
          </cell>
          <cell r="P61">
            <v>1240.945361281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3.4678550577935998</v>
          </cell>
          <cell r="K62">
            <v>12.831828846878654</v>
          </cell>
          <cell r="L62">
            <v>14.340559128004998</v>
          </cell>
          <cell r="M62">
            <v>13.67373487245229</v>
          </cell>
          <cell r="N62">
            <v>13.360444623267963</v>
          </cell>
          <cell r="O62">
            <v>13.353053029137815</v>
          </cell>
          <cell r="P62">
            <v>13.37225604828663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4.33031518916865E-2</v>
          </cell>
          <cell r="K63">
            <v>0.137960405308132</v>
          </cell>
          <cell r="L63">
            <v>1.5006788800952099E-3</v>
          </cell>
          <cell r="M63">
            <v>2.1291519371886202E-6</v>
          </cell>
          <cell r="N63">
            <v>3.7755972170900098E-6</v>
          </cell>
          <cell r="O63">
            <v>6.8725570744381202E-6</v>
          </cell>
          <cell r="P63">
            <v>3.1023416584177298E-2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4.33031518916865E-2</v>
          </cell>
          <cell r="K64">
            <v>0.18126266519042622</v>
          </cell>
          <cell r="L64">
            <v>0.18276184784573055</v>
          </cell>
          <cell r="M64">
            <v>0.18276005996178349</v>
          </cell>
          <cell r="N64">
            <v>0.1827533187748574</v>
          </cell>
          <cell r="O64">
            <v>0.17598186520418066</v>
          </cell>
          <cell r="P64">
            <v>0.17047670566996309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5.4478037017250437E-2</v>
          </cell>
          <cell r="G65">
            <v>7.1711842084377433E-2</v>
          </cell>
          <cell r="H65">
            <v>0.11352666692351772</v>
          </cell>
          <cell r="I65">
            <v>0.17687018548861663</v>
          </cell>
          <cell r="J65">
            <v>0.25175226070560491</v>
          </cell>
          <cell r="K65">
            <v>0.34416725779559665</v>
          </cell>
          <cell r="L65">
            <v>0.45629127620803694</v>
          </cell>
          <cell r="M65">
            <v>0.47958583915845882</v>
          </cell>
          <cell r="N65">
            <v>0.50406796648959795</v>
          </cell>
          <cell r="O65">
            <v>0.52980323529012741</v>
          </cell>
          <cell r="P65">
            <v>0.55692901061793354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2.356405793510862</v>
          </cell>
          <cell r="F66">
            <v>3.827017661504172</v>
          </cell>
          <cell r="G66">
            <v>3.7546505606531313</v>
          </cell>
          <cell r="H66">
            <v>3.2404138218127589</v>
          </cell>
          <cell r="I66">
            <v>2.9604590945462919</v>
          </cell>
          <cell r="J66">
            <v>3.6164376615939888</v>
          </cell>
          <cell r="K66">
            <v>3.5282977729873535</v>
          </cell>
          <cell r="L66">
            <v>3.4990377876020022</v>
          </cell>
          <cell r="M66">
            <v>3.362457362523894</v>
          </cell>
          <cell r="N66">
            <v>2.4087389777923356</v>
          </cell>
          <cell r="O66">
            <v>3.4535570314506043</v>
          </cell>
          <cell r="P66">
            <v>2.3353378382608887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2.3216277689449485</v>
          </cell>
          <cell r="F67">
            <v>3.5392102762659134</v>
          </cell>
          <cell r="G67">
            <v>3.5080570809008651</v>
          </cell>
          <cell r="H67">
            <v>1.7575684526648483</v>
          </cell>
          <cell r="I67">
            <v>3.1001022794188131</v>
          </cell>
          <cell r="J67">
            <v>2.791707941774304</v>
          </cell>
          <cell r="K67">
            <v>2.6389373798489864</v>
          </cell>
          <cell r="L67">
            <v>2.5369546902157434</v>
          </cell>
          <cell r="M67">
            <v>2.3706171919785519</v>
          </cell>
          <cell r="N67">
            <v>2.2294206783882209</v>
          </cell>
          <cell r="O67">
            <v>2.3088186712992491</v>
          </cell>
          <cell r="P67">
            <v>1.8918313856588782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3.6620440051780365</v>
          </cell>
          <cell r="F68">
            <v>1.7900339408506027</v>
          </cell>
          <cell r="G68">
            <v>1.790037272269291</v>
          </cell>
          <cell r="H68">
            <v>1.7900400538045185</v>
          </cell>
          <cell r="I68">
            <v>1.7900448898009622</v>
          </cell>
          <cell r="J68">
            <v>1.7900509142288052</v>
          </cell>
          <cell r="K68">
            <v>1.7900586358798793</v>
          </cell>
          <cell r="L68">
            <v>1.7900700930728817</v>
          </cell>
          <cell r="M68">
            <v>1.7901087909285636</v>
          </cell>
          <cell r="N68">
            <v>1.7901475781952874</v>
          </cell>
          <cell r="O68">
            <v>1.7902011171153203</v>
          </cell>
          <cell r="P68">
            <v>1.7903272381752215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0.35010755269732746</v>
          </cell>
          <cell r="G69">
            <v>0.38285515905572309</v>
          </cell>
          <cell r="H69">
            <v>0.44383209688402886</v>
          </cell>
          <cell r="I69">
            <v>0.51452197933002786</v>
          </cell>
          <cell r="J69">
            <v>0.59647163656600999</v>
          </cell>
          <cell r="K69">
            <v>0.69147539482041431</v>
          </cell>
          <cell r="L69">
            <v>0.80161301658252848</v>
          </cell>
          <cell r="M69">
            <v>0.92930520143896722</v>
          </cell>
          <cell r="N69">
            <v>1.0773320550237149</v>
          </cell>
          <cell r="O69">
            <v>1.2489394651967163</v>
          </cell>
          <cell r="P69">
            <v>1.4479427514994985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9.218813789757581</v>
          </cell>
          <cell r="F70">
            <v>10.568207761629253</v>
          </cell>
          <cell r="G70">
            <v>10.485680246793265</v>
          </cell>
          <cell r="H70">
            <v>8.0713804511522902</v>
          </cell>
          <cell r="I70">
            <v>9.3517632537952249</v>
          </cell>
          <cell r="J70">
            <v>9.8677283072429862</v>
          </cell>
          <cell r="K70">
            <v>9.7735911247779494</v>
          </cell>
          <cell r="L70">
            <v>9.8366267764155282</v>
          </cell>
          <cell r="M70">
            <v>9.6721491164640341</v>
          </cell>
          <cell r="N70">
            <v>8.6733584618780384</v>
          </cell>
          <cell r="O70">
            <v>10.104474050886957</v>
          </cell>
          <cell r="P70">
            <v>8.6870684656564539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0.62769051483333005</v>
          </cell>
          <cell r="F71">
            <v>3.3176615425526003E-2</v>
          </cell>
          <cell r="G71">
            <v>2.2192089447979901E-3</v>
          </cell>
          <cell r="H71">
            <v>7.1823654682587499E-3</v>
          </cell>
          <cell r="I71">
            <v>1.37893622652831E-2</v>
          </cell>
          <cell r="J71">
            <v>1.3427287029442E-2</v>
          </cell>
          <cell r="K71">
            <v>1.24935936181883E-2</v>
          </cell>
          <cell r="L71">
            <v>1.9038590350687602E-2</v>
          </cell>
          <cell r="M71">
            <v>8.2765207159800798E-3</v>
          </cell>
          <cell r="N71">
            <v>1.2193268518847901E-2</v>
          </cell>
          <cell r="O71">
            <v>1.32760108640475E-2</v>
          </cell>
          <cell r="P71">
            <v>1.82506953627934E-2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0.62769051483333005</v>
          </cell>
          <cell r="F72">
            <v>0.66086713025885602</v>
          </cell>
          <cell r="G72">
            <v>0.66308633920365401</v>
          </cell>
          <cell r="H72">
            <v>0.67026870467191302</v>
          </cell>
          <cell r="I72">
            <v>0.68405806693719595</v>
          </cell>
          <cell r="J72">
            <v>0.69748535396663802</v>
          </cell>
          <cell r="K72">
            <v>0.70997894758482705</v>
          </cell>
          <cell r="L72">
            <v>0.72901753793551405</v>
          </cell>
          <cell r="M72">
            <v>0.737294058651494</v>
          </cell>
          <cell r="N72">
            <v>0.74948732717034205</v>
          </cell>
          <cell r="O72">
            <v>0.76276333803439</v>
          </cell>
          <cell r="P72">
            <v>0.78101403339718301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3.3594663079603938E-2</v>
          </cell>
          <cell r="F73">
            <v>5.3284664148608313E-4</v>
          </cell>
          <cell r="G73">
            <v>1.6045269088239115E-2</v>
          </cell>
          <cell r="H73">
            <v>1.1937624875961547E-2</v>
          </cell>
          <cell r="I73">
            <v>6.7212386913491238E-3</v>
          </cell>
          <cell r="J73">
            <v>5.936271292976557E-3</v>
          </cell>
          <cell r="K73">
            <v>2.2295711632116911E-4</v>
          </cell>
          <cell r="L73">
            <v>2.3949589586794845E-4</v>
          </cell>
          <cell r="M73">
            <v>1.6741730524236418E-2</v>
          </cell>
          <cell r="N73">
            <v>3.0526758147384054E-2</v>
          </cell>
          <cell r="O73">
            <v>2.2210673198485641E-2</v>
          </cell>
          <cell r="P73">
            <v>4.7271567580098248E-2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3.3594663079604022E-2</v>
          </cell>
          <cell r="F74">
            <v>5.3249164705471402E-4</v>
          </cell>
          <cell r="G74">
            <v>1.6028572658386652E-2</v>
          </cell>
          <cell r="H74">
            <v>1.1937624875961547E-2</v>
          </cell>
          <cell r="I74">
            <v>6.715066754993451E-3</v>
          </cell>
          <cell r="J74">
            <v>5.9362712929765795E-3</v>
          </cell>
          <cell r="K74">
            <v>2.227751105119279E-4</v>
          </cell>
          <cell r="L74">
            <v>2.3949589586794864E-4</v>
          </cell>
          <cell r="M74">
            <v>1.6741730524236435E-2</v>
          </cell>
          <cell r="N74">
            <v>3.0526758147384089E-2</v>
          </cell>
          <cell r="O74">
            <v>2.2210673198485659E-2</v>
          </cell>
          <cell r="P74">
            <v>4.7271567580098303E-2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4.4799513782195155E-2</v>
          </cell>
          <cell r="F75">
            <v>7.0774367708489351E-4</v>
          </cell>
          <cell r="G75">
            <v>2.0710202693215721E-2</v>
          </cell>
          <cell r="H75">
            <v>1.4928660770488876E-2</v>
          </cell>
          <cell r="I75">
            <v>8.1535856655491346E-3</v>
          </cell>
          <cell r="J75">
            <v>6.9904782551811553E-3</v>
          </cell>
          <cell r="K75">
            <v>1.8481311493366857E-4</v>
          </cell>
          <cell r="L75">
            <v>2.0421069701239702E-4</v>
          </cell>
          <cell r="M75">
            <v>1.860855248015025E-2</v>
          </cell>
          <cell r="N75">
            <v>3.3925249841409696E-2</v>
          </cell>
          <cell r="O75">
            <v>2.4685155451890897E-2</v>
          </cell>
          <cell r="P75">
            <v>5.2530593654937237E-2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4.4799513782195155E-2</v>
          </cell>
          <cell r="F76">
            <v>7.0774367708489351E-4</v>
          </cell>
          <cell r="G76">
            <v>2.0710202693215721E-2</v>
          </cell>
          <cell r="H76">
            <v>1.4928660770488876E-2</v>
          </cell>
          <cell r="I76">
            <v>8.1535856655491346E-3</v>
          </cell>
          <cell r="J76">
            <v>6.9904782551811553E-3</v>
          </cell>
          <cell r="K76">
            <v>1.8481311493366857E-4</v>
          </cell>
          <cell r="L76">
            <v>2.0421069701239702E-4</v>
          </cell>
          <cell r="M76">
            <v>1.860855248015025E-2</v>
          </cell>
          <cell r="N76">
            <v>3.3925249841409696E-2</v>
          </cell>
          <cell r="O76">
            <v>2.4685155451890897E-2</v>
          </cell>
          <cell r="P76">
            <v>5.2530593654937237E-2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1.5755001225119799E-2</v>
          </cell>
          <cell r="F77">
            <v>2.21329661754303E-4</v>
          </cell>
          <cell r="G77">
            <v>2.4911192627800302E-4</v>
          </cell>
          <cell r="H77">
            <v>1.9248817174573801E-4</v>
          </cell>
          <cell r="I77">
            <v>1.12078952067571E-2</v>
          </cell>
          <cell r="J77">
            <v>1.2221936672668599E-3</v>
          </cell>
          <cell r="K77">
            <v>2.84745062458142E-4</v>
          </cell>
          <cell r="L77">
            <v>1.4921587558223801E-2</v>
          </cell>
          <cell r="M77">
            <v>1.6260483100959499E-3</v>
          </cell>
          <cell r="N77">
            <v>1.46735298443838E-2</v>
          </cell>
          <cell r="O77">
            <v>6.0709406788978003E-3</v>
          </cell>
          <cell r="P77">
            <v>2.9955247889633701E-2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1.5755001225119799E-2</v>
          </cell>
          <cell r="F78">
            <v>1.5941149716130171E-2</v>
          </cell>
          <cell r="G78">
            <v>1.6090847286860471E-2</v>
          </cell>
          <cell r="H78">
            <v>1.6064840759996969E-2</v>
          </cell>
          <cell r="I78">
            <v>1.5521793621597267E-2</v>
          </cell>
          <cell r="J78">
            <v>1.2498186972404221E-2</v>
          </cell>
          <cell r="K78">
            <v>1.2417605674824703E-2</v>
          </cell>
          <cell r="L78">
            <v>1.6182747419974382E-2</v>
          </cell>
          <cell r="M78">
            <v>1.6737334831191948E-2</v>
          </cell>
          <cell r="N78">
            <v>3.0923995128965362E-2</v>
          </cell>
          <cell r="O78">
            <v>2.4072889268372932E-2</v>
          </cell>
          <cell r="P78">
            <v>5.044029303633165E-2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6.6309207082366119E-3</v>
          </cell>
          <cell r="I79">
            <v>1.4100986127098952E-2</v>
          </cell>
          <cell r="J79">
            <v>2.2536654221960242E-2</v>
          </cell>
          <cell r="K79">
            <v>1.8999211723605039E-2</v>
          </cell>
          <cell r="L79">
            <v>2.4995564268166844E-2</v>
          </cell>
          <cell r="M79">
            <v>1.7272371354898345E-2</v>
          </cell>
          <cell r="N79">
            <v>2.1477492409917018E-2</v>
          </cell>
          <cell r="O79">
            <v>1.505207209335763E-2</v>
          </cell>
          <cell r="P79">
            <v>2.4542665086763255E-2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2.4562897267230233E-3</v>
          </cell>
          <cell r="I80">
            <v>5.3336223552329452E-3</v>
          </cell>
          <cell r="J80">
            <v>8.7080833970155161E-3</v>
          </cell>
          <cell r="K80">
            <v>7.4898359975831457E-3</v>
          </cell>
          <cell r="L80">
            <v>1.0057296604336541E-2</v>
          </cell>
          <cell r="M80">
            <v>6.9497675632668923E-3</v>
          </cell>
          <cell r="N80">
            <v>8.6417537594466933E-3</v>
          </cell>
          <cell r="O80">
            <v>6.0564007248897749E-3</v>
          </cell>
          <cell r="P80">
            <v>9.8750666154325505E-3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1.4167688134343021E-2</v>
          </cell>
          <cell r="I81">
            <v>2.7563258378400034E-2</v>
          </cell>
          <cell r="J81">
            <v>3.7511399554126565E-2</v>
          </cell>
          <cell r="K81">
            <v>3.16352089959058E-2</v>
          </cell>
          <cell r="L81">
            <v>3.9488675007285243E-2</v>
          </cell>
          <cell r="M81">
            <v>2.9942068728266213E-2</v>
          </cell>
          <cell r="N81">
            <v>4.0979643061440016E-2</v>
          </cell>
          <cell r="O81">
            <v>2.6246419669662367E-2</v>
          </cell>
          <cell r="P81">
            <v>4.7817991047238335E-2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2.1771927355128401E-4</v>
          </cell>
          <cell r="I82">
            <v>2.5770044047623597E-4</v>
          </cell>
          <cell r="J82">
            <v>3.4010696464148199E-4</v>
          </cell>
          <cell r="K82">
            <v>6.6925537428218804E-5</v>
          </cell>
          <cell r="L82">
            <v>4.9993284559820899E-4</v>
          </cell>
          <cell r="M82">
            <v>1.0575580766806701E-5</v>
          </cell>
          <cell r="N82">
            <v>2.8069578056279601E-4</v>
          </cell>
          <cell r="O82">
            <v>1.8768043651452599E-4</v>
          </cell>
          <cell r="P82">
            <v>5.9834019623528198E-4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2.1771927355128401E-4</v>
          </cell>
          <cell r="I83">
            <v>4.7518572482027383E-4</v>
          </cell>
          <cell r="J83">
            <v>7.7314719049668317E-4</v>
          </cell>
          <cell r="K83">
            <v>6.6397573006546264E-4</v>
          </cell>
          <cell r="L83">
            <v>9.0556812674943282E-4</v>
          </cell>
          <cell r="M83">
            <v>6.1838242612138287E-4</v>
          </cell>
          <cell r="N83">
            <v>7.8953654486757464E-4</v>
          </cell>
          <cell r="O83">
            <v>5.6200456472432964E-4</v>
          </cell>
          <cell r="P83">
            <v>1.0649694738044716E-3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3.560039877151056</v>
          </cell>
          <cell r="F84">
            <v>3.4647562275505872</v>
          </cell>
          <cell r="G84">
            <v>3.0277114276553958E-2</v>
          </cell>
          <cell r="H84">
            <v>2.6878038182588946E-3</v>
          </cell>
          <cell r="I84">
            <v>3.5603580817017999E-3</v>
          </cell>
          <cell r="J84">
            <v>7.3993789970560209E-3</v>
          </cell>
          <cell r="K84">
            <v>3.5656252983064848E-3</v>
          </cell>
          <cell r="L84">
            <v>6.0679650649007179E-5</v>
          </cell>
          <cell r="M84">
            <v>9.8439720406752777E-5</v>
          </cell>
          <cell r="N84">
            <v>1.1170452887255908E-4</v>
          </cell>
          <cell r="O84">
            <v>1.1582959920216714E-4</v>
          </cell>
          <cell r="P84">
            <v>1.5757991956825548E-4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330.01569661190302</v>
          </cell>
          <cell r="F85">
            <v>321.18290229394</v>
          </cell>
          <cell r="G85">
            <v>2.8066884934365501</v>
          </cell>
          <cell r="H85">
            <v>0.2491594139526</v>
          </cell>
          <cell r="I85">
            <v>0.33004519417375699</v>
          </cell>
          <cell r="J85">
            <v>0.68592243302709399</v>
          </cell>
          <cell r="K85">
            <v>0.33053346515301102</v>
          </cell>
          <cell r="L85">
            <v>5.62500361516297E-3</v>
          </cell>
          <cell r="M85">
            <v>9.1253620817059802E-3</v>
          </cell>
          <cell r="N85">
            <v>1.0355009826486201E-2</v>
          </cell>
          <cell r="O85">
            <v>1.07374038460409E-2</v>
          </cell>
          <cell r="P85">
            <v>1.46076585439773E-2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3.560039877151056</v>
          </cell>
          <cell r="F86">
            <v>3.4647562275505872</v>
          </cell>
          <cell r="G86">
            <v>3.0277114276553958E-2</v>
          </cell>
          <cell r="H86">
            <v>2.6878038182588946E-3</v>
          </cell>
          <cell r="I86">
            <v>3.5603580817017999E-3</v>
          </cell>
          <cell r="J86">
            <v>7.3993789970560209E-3</v>
          </cell>
          <cell r="K86">
            <v>3.5656252983064848E-3</v>
          </cell>
          <cell r="L86">
            <v>6.0679650649007179E-5</v>
          </cell>
          <cell r="M86">
            <v>9.8439720406752777E-5</v>
          </cell>
          <cell r="N86">
            <v>1.1170452887255908E-4</v>
          </cell>
          <cell r="O86">
            <v>1.1582959920216714E-4</v>
          </cell>
          <cell r="P86">
            <v>1.5757991956825548E-4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9.5855355859889878E-5</v>
          </cell>
          <cell r="F87">
            <v>1.2449528033373525E-4</v>
          </cell>
          <cell r="G87">
            <v>1.3280363545122939E-4</v>
          </cell>
          <cell r="H87">
            <v>6.1088990917398797E-3</v>
          </cell>
          <cell r="I87">
            <v>1.0150218433670774E-2</v>
          </cell>
          <cell r="J87">
            <v>1.2542893725358209E-2</v>
          </cell>
          <cell r="K87">
            <v>1.128204680437982E-2</v>
          </cell>
          <cell r="L87">
            <v>9.9549391620599691E-3</v>
          </cell>
          <cell r="M87">
            <v>2.4289154232749046E-2</v>
          </cell>
          <cell r="N87">
            <v>2.6514518128912652E-2</v>
          </cell>
          <cell r="O87">
            <v>2.4108752963864954E-2</v>
          </cell>
          <cell r="P87">
            <v>4.8177394534572128E-2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9.5855355859890095E-5</v>
          </cell>
          <cell r="F88">
            <v>1.2441233877455245E-4</v>
          </cell>
          <cell r="G88">
            <v>1.3266544228218567E-4</v>
          </cell>
          <cell r="H88">
            <v>6.1088990917398797E-3</v>
          </cell>
          <cell r="I88">
            <v>1.0140897755586608E-2</v>
          </cell>
          <cell r="J88">
            <v>1.2542893725358254E-2</v>
          </cell>
          <cell r="K88">
            <v>1.127283697025382E-2</v>
          </cell>
          <cell r="L88">
            <v>9.954939162059976E-3</v>
          </cell>
          <cell r="M88">
            <v>2.4289154232749077E-2</v>
          </cell>
          <cell r="N88">
            <v>2.6514518128912673E-2</v>
          </cell>
          <cell r="O88">
            <v>2.4108752963864982E-2</v>
          </cell>
          <cell r="P88">
            <v>4.8177394534572177E-2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7.4769736100317773E-5</v>
          </cell>
          <cell r="F89">
            <v>8.6347053041873768E-5</v>
          </cell>
          <cell r="G89">
            <v>9.6936073644578725E-5</v>
          </cell>
          <cell r="H89">
            <v>7.6427535397856385E-3</v>
          </cell>
          <cell r="I89">
            <v>1.2309924746691021E-2</v>
          </cell>
          <cell r="J89">
            <v>1.4762975234097168E-2</v>
          </cell>
          <cell r="K89">
            <v>1.2900397451639524E-2</v>
          </cell>
          <cell r="L89">
            <v>1.1067673187141037E-2</v>
          </cell>
          <cell r="M89">
            <v>2.6994578823890402E-2</v>
          </cell>
          <cell r="N89">
            <v>2.9467205373844854E-2</v>
          </cell>
          <cell r="O89">
            <v>2.6794132969826003E-2</v>
          </cell>
          <cell r="P89">
            <v>5.3537068045252406E-2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7.4769736100317773E-5</v>
          </cell>
          <cell r="F90">
            <v>8.6347053041873768E-5</v>
          </cell>
          <cell r="G90">
            <v>9.6936073644578725E-5</v>
          </cell>
          <cell r="H90">
            <v>7.6427535397856385E-3</v>
          </cell>
          <cell r="I90">
            <v>1.2309924746691021E-2</v>
          </cell>
          <cell r="J90">
            <v>1.4762975234097168E-2</v>
          </cell>
          <cell r="K90">
            <v>1.2900397451639524E-2</v>
          </cell>
          <cell r="L90">
            <v>1.1067673187141037E-2</v>
          </cell>
          <cell r="M90">
            <v>2.6994578823890402E-2</v>
          </cell>
          <cell r="N90">
            <v>2.9467205373844854E-2</v>
          </cell>
          <cell r="O90">
            <v>2.6794132969826003E-2</v>
          </cell>
          <cell r="P90">
            <v>5.3537068045252406E-2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1.5754365143153301E-2</v>
          </cell>
          <cell r="F91">
            <v>4.0261021612910601E-4</v>
          </cell>
          <cell r="G91">
            <v>6.9120707059510604E-4</v>
          </cell>
          <cell r="H91">
            <v>6.0049782479737696E-4</v>
          </cell>
          <cell r="I91">
            <v>1.7897297830718799E-2</v>
          </cell>
          <cell r="J91">
            <v>7.2435433268351499E-3</v>
          </cell>
          <cell r="K91">
            <v>1.2224334601039701E-3</v>
          </cell>
          <cell r="L91">
            <v>2.8137284184301E-2</v>
          </cell>
          <cell r="M91">
            <v>8.3925082944597202E-4</v>
          </cell>
          <cell r="N91">
            <v>1.9791215581957199E-2</v>
          </cell>
          <cell r="O91">
            <v>1.2525621695447599E-2</v>
          </cell>
          <cell r="P91">
            <v>4.6397440831839998E-2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1.5754365143153301E-2</v>
          </cell>
          <cell r="F92">
            <v>1.61033796566971E-2</v>
          </cell>
          <cell r="G92">
            <v>1.6658619060126251E-2</v>
          </cell>
          <cell r="H92">
            <v>1.7042970044642915E-2</v>
          </cell>
          <cell r="I92">
            <v>2.2986060478104378E-2</v>
          </cell>
          <cell r="J92">
            <v>2.5458089710066866E-2</v>
          </cell>
          <cell r="K92">
            <v>2.605229906507929E-2</v>
          </cell>
          <cell r="L92">
            <v>3.6277095702892434E-2</v>
          </cell>
          <cell r="M92">
            <v>3.059676429563464E-2</v>
          </cell>
          <cell r="N92">
            <v>4.8302270837777272E-2</v>
          </cell>
          <cell r="O92">
            <v>3.7262106696050096E-2</v>
          </cell>
          <cell r="P92">
            <v>7.8308315595352646E-2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7.5530881064048386E-2</v>
          </cell>
          <cell r="L93">
            <v>1.0672368447284424</v>
          </cell>
          <cell r="M93">
            <v>105.01531879478503</v>
          </cell>
          <cell r="N93">
            <v>130.96094570034512</v>
          </cell>
          <cell r="O93">
            <v>130.90376357556468</v>
          </cell>
          <cell r="P93">
            <v>129.36651626781799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-7.5530881064048497E-2</v>
          </cell>
          <cell r="L94">
            <v>-1.0672368447284399</v>
          </cell>
          <cell r="M94">
            <v>-105.015318794785</v>
          </cell>
          <cell r="N94">
            <v>-130.96094570034501</v>
          </cell>
          <cell r="O94">
            <v>-130.90376357556499</v>
          </cell>
          <cell r="P94">
            <v>-129.36651626781801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8.238165423120735E-4</v>
          </cell>
          <cell r="L95">
            <v>1.1693765730349887E-2</v>
          </cell>
          <cell r="M95">
            <v>1.1506579276661848</v>
          </cell>
          <cell r="N95">
            <v>1.4349454166704469</v>
          </cell>
          <cell r="O95">
            <v>1.4343188693633087</v>
          </cell>
          <cell r="P95">
            <v>1.4174751762550779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/>
          <cell r="K96">
            <v>8.8384040857588206E-2</v>
          </cell>
          <cell r="L96">
            <v>1.2759428595337401</v>
          </cell>
          <cell r="M96">
            <v>118.43871808256</v>
          </cell>
          <cell r="N96">
            <v>148.29446932155301</v>
          </cell>
          <cell r="O96">
            <v>148.18799681102601</v>
          </cell>
          <cell r="P96">
            <v>146.44267599791499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/>
          <cell r="K97">
            <v>1.5670929230068833E-3</v>
          </cell>
          <cell r="L97">
            <v>2.2623100346342837E-2</v>
          </cell>
          <cell r="M97">
            <v>2.099977270967381</v>
          </cell>
          <cell r="N97">
            <v>2.6293345624388902</v>
          </cell>
          <cell r="O97">
            <v>2.6274467519685514</v>
          </cell>
          <cell r="P97">
            <v>2.5965013474807588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/>
          <cell r="K98">
            <v>3.1079403602923302E-4</v>
          </cell>
          <cell r="L98">
            <v>6.4475103838213497E-4</v>
          </cell>
          <cell r="M98">
            <v>6.1476586719181013E-2</v>
          </cell>
          <cell r="N98">
            <v>0.11121198088925635</v>
          </cell>
          <cell r="O98">
            <v>0.11129764807341569</v>
          </cell>
          <cell r="P98">
            <v>0.11120642369925768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/>
          <cell r="K99">
            <v>6.4548522080985196E-4</v>
          </cell>
          <cell r="L99"/>
          <cell r="M99">
            <v>0.11057570518726</v>
          </cell>
          <cell r="N99">
            <v>4.2489370814623798E-5</v>
          </cell>
          <cell r="O99">
            <v>1.7773568369911099E-4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/>
          <cell r="K100">
            <v>3.1079403602923302E-4</v>
          </cell>
          <cell r="L100">
            <v>6.4475103838213519E-4</v>
          </cell>
          <cell r="M100">
            <v>6.1476586719181062E-2</v>
          </cell>
          <cell r="N100">
            <v>0.11121198088925659</v>
          </cell>
          <cell r="O100">
            <v>0.11129764807341541</v>
          </cell>
          <cell r="P100">
            <v>0.11120642369925744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>
            <v>0.19422438333308253</v>
          </cell>
          <cell r="K101">
            <v>0.71020064469046462</v>
          </cell>
          <cell r="L101">
            <v>0.78411714541225408</v>
          </cell>
          <cell r="M101">
            <v>0.74767124576903055</v>
          </cell>
          <cell r="N101">
            <v>0.73053214661810228</v>
          </cell>
          <cell r="O101">
            <v>0.7301414031888257</v>
          </cell>
          <cell r="P101">
            <v>0.73118177573012166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>
            <v>332.51311452519673</v>
          </cell>
          <cell r="K102">
            <v>1150.1461609700766</v>
          </cell>
          <cell r="L102">
            <v>1199.2926532201634</v>
          </cell>
          <cell r="M102">
            <v>1143.5493246399226</v>
          </cell>
          <cell r="N102">
            <v>1117.3353898793021</v>
          </cell>
          <cell r="O102">
            <v>1116.7377550402114</v>
          </cell>
          <cell r="P102">
            <v>1118.328985575967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>
            <v>-332.51311452519701</v>
          </cell>
          <cell r="K103">
            <v>-1150.14616097008</v>
          </cell>
          <cell r="L103">
            <v>-1199.29265322016</v>
          </cell>
          <cell r="M103">
            <v>-1143.5493246399201</v>
          </cell>
          <cell r="N103">
            <v>-1117.3353898793</v>
          </cell>
          <cell r="O103">
            <v>-1116.73775504021</v>
          </cell>
          <cell r="P103">
            <v>-1118.3289855759699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>
            <v>1.8223432109097599</v>
          </cell>
          <cell r="K104">
            <v>6.4779778441200735</v>
          </cell>
          <cell r="L104">
            <v>6.9472779083525724</v>
          </cell>
          <cell r="M104">
            <v>6.62436723751361</v>
          </cell>
          <cell r="N104">
            <v>6.4725148190363875</v>
          </cell>
          <cell r="O104">
            <v>6.4690528322529941</v>
          </cell>
          <cell r="P104">
            <v>6.4782705329688781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>
            <v>373.61024103954702</v>
          </cell>
          <cell r="K105">
            <v>1289.21719029825</v>
          </cell>
          <cell r="L105">
            <v>1347.5198350788401</v>
          </cell>
          <cell r="M105">
            <v>1284.8868816178899</v>
          </cell>
          <cell r="N105">
            <v>1255.4330223362899</v>
          </cell>
          <cell r="O105">
            <v>1254.76152251709</v>
          </cell>
          <cell r="P105">
            <v>1256.5494219954701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>
            <v>4.0259724249951212</v>
          </cell>
          <cell r="K106">
            <v>13.892426619593268</v>
          </cell>
          <cell r="L106">
            <v>14.520687878004681</v>
          </cell>
          <cell r="M106">
            <v>13.845763810537614</v>
          </cell>
          <cell r="N106">
            <v>13.528373085520423</v>
          </cell>
          <cell r="O106">
            <v>13.521137096089369</v>
          </cell>
          <cell r="P106">
            <v>13.540403254261514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>
            <v>1.7548988254933302E-2</v>
          </cell>
          <cell r="K107">
            <v>2.2085775878673799E-2</v>
          </cell>
          <cell r="L107">
            <v>3.2131470969282701E-3</v>
          </cell>
          <cell r="M107">
            <v>9.1772674283929193E-6</v>
          </cell>
          <cell r="N107">
            <v>8.0574932114400494E-5</v>
          </cell>
          <cell r="O107">
            <v>1.31086853576297E-2</v>
          </cell>
          <cell r="P107">
            <v>1.24081053723149E-2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>
            <v>1.7548988254933302E-2</v>
          </cell>
          <cell r="K108">
            <v>3.9633583640716376E-2</v>
          </cell>
          <cell r="L108">
            <v>4.2844660005069521E-2</v>
          </cell>
          <cell r="M108">
            <v>4.2851183112760795E-2</v>
          </cell>
          <cell r="N108">
            <v>4.2928689761811585E-2</v>
          </cell>
          <cell r="O108">
            <v>5.3286614064571247E-2</v>
          </cell>
          <cell r="P108">
            <v>5.0886943930006791E-2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J109"/>
          <cell r="K109"/>
          <cell r="L109"/>
          <cell r="M109">
            <v>0.49400603676467197</v>
          </cell>
          <cell r="N109">
            <v>0.80832071647859705</v>
          </cell>
          <cell r="O109">
            <v>0.80320834209147296</v>
          </cell>
          <cell r="P109">
            <v>1.43189918560148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J110"/>
          <cell r="K110"/>
          <cell r="L110"/>
          <cell r="M110">
            <v>3.9415375273777007E-3</v>
          </cell>
          <cell r="N110">
            <v>6.4493674187122126E-3</v>
          </cell>
          <cell r="O110">
            <v>6.4085771975383454E-3</v>
          </cell>
          <cell r="P110">
            <v>1.1424727544692663E-2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J111"/>
          <cell r="K111"/>
          <cell r="L111"/>
          <cell r="M111">
            <v>3.9415375273777007E-3</v>
          </cell>
          <cell r="N111">
            <v>6.4493674187122126E-3</v>
          </cell>
          <cell r="O111">
            <v>6.4085771975383454E-3</v>
          </cell>
          <cell r="P111">
            <v>1.1424727544692663E-2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J112"/>
          <cell r="K112"/>
          <cell r="L112"/>
          <cell r="M112">
            <v>8.7589722830615571E-3</v>
          </cell>
          <cell r="N112">
            <v>1.4331927597138252E-2</v>
          </cell>
          <cell r="O112">
            <v>1.4241282661196317E-2</v>
          </cell>
          <cell r="P112">
            <v>2.5388283432650358E-2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J113"/>
          <cell r="K113"/>
          <cell r="L113"/>
          <cell r="M113">
            <v>3.5272003917380298E-4</v>
          </cell>
          <cell r="N113">
            <v>2.27188669844026E-4</v>
          </cell>
          <cell r="O113">
            <v>3.60965771341458E-6</v>
          </cell>
          <cell r="P113">
            <v>4.6334811474343398E-4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J114"/>
          <cell r="K114"/>
          <cell r="L114"/>
          <cell r="M114">
            <v>3.5272003917380298E-4</v>
          </cell>
          <cell r="N114">
            <v>5.7943182844643443E-4</v>
          </cell>
          <cell r="O114">
            <v>5.8183239488804003E-4</v>
          </cell>
          <cell r="P114">
            <v>1.0427172234313295E-3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316.220284368921</v>
          </cell>
          <cell r="F115">
            <v>141.35351499478799</v>
          </cell>
          <cell r="G115">
            <v>72.721184099929701</v>
          </cell>
          <cell r="J115"/>
          <cell r="K115"/>
          <cell r="L115"/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5.8001735124144229</v>
          </cell>
          <cell r="F116">
            <v>2.4990814393323775</v>
          </cell>
          <cell r="G116">
            <v>1.4099291742159232</v>
          </cell>
          <cell r="J116">
            <v>3.9911768138902143E-4</v>
          </cell>
          <cell r="K116">
            <v>7.1963363898093274E-4</v>
          </cell>
          <cell r="L116">
            <v>5.7823395510475571E-2</v>
          </cell>
          <cell r="M116">
            <v>2.1562005636177655</v>
          </cell>
          <cell r="N116">
            <v>2.6909661364033468</v>
          </cell>
          <cell r="O116">
            <v>2.6911344362159828</v>
          </cell>
          <cell r="P116">
            <v>2.6913382834162785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4.4444600324647791E-5</v>
          </cell>
          <cell r="K117">
            <v>7.6364177667372028E-5</v>
          </cell>
          <cell r="L117">
            <v>1.2541476278040893E-3</v>
          </cell>
          <cell r="M117">
            <v>5.5927977066298686E-2</v>
          </cell>
          <cell r="N117">
            <v>3.9309340907413788E-2</v>
          </cell>
          <cell r="O117">
            <v>4.4908677151383483E-2</v>
          </cell>
          <cell r="P117">
            <v>5.3473069844343885E-2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5.6067426306546375</v>
          </cell>
          <cell r="F118">
            <v>2.5062679963614909</v>
          </cell>
          <cell r="G118">
            <v>1.2893826968072639</v>
          </cell>
          <cell r="J118"/>
          <cell r="K118"/>
          <cell r="L118"/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0.21196022967670805</v>
          </cell>
          <cell r="F119">
            <v>7.2480233814507507E-4</v>
          </cell>
          <cell r="G119">
            <v>0.12494949029832209</v>
          </cell>
          <cell r="J119">
            <v>9.168976709382666E-5</v>
          </cell>
          <cell r="K119">
            <v>1.3800086041150576E-4</v>
          </cell>
          <cell r="L119">
            <v>5.7959342388083937E-2</v>
          </cell>
          <cell r="M119">
            <v>2.1630943854017786</v>
          </cell>
          <cell r="N119">
            <v>2.6995893349729636</v>
          </cell>
          <cell r="O119">
            <v>2.6997094355274127</v>
          </cell>
          <cell r="P119">
            <v>2.6999819089974157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4.8484629643404938E-5</v>
          </cell>
          <cell r="K120">
            <v>4.9358209073190669E-5</v>
          </cell>
          <cell r="L120">
            <v>1.2552231255724797E-3</v>
          </cell>
          <cell r="M120">
            <v>5.592700240469356E-2</v>
          </cell>
          <cell r="N120">
            <v>3.9309338913898609E-2</v>
          </cell>
          <cell r="O120">
            <v>4.4908777837554682E-2</v>
          </cell>
          <cell r="P120">
            <v>5.3476062234231507E-2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1.5306597049625999E-4</v>
          </cell>
          <cell r="F121">
            <v>3.2762013542370402E-6</v>
          </cell>
          <cell r="G121">
            <v>3.4513624562084399E-6</v>
          </cell>
          <cell r="H121">
            <v>3.6085725721579201E-6</v>
          </cell>
          <cell r="I121">
            <v>8.5377585371844902E-6</v>
          </cell>
          <cell r="J121">
            <v>2.7344497666574802E-4</v>
          </cell>
          <cell r="K121">
            <v>3.31403420922954E-5</v>
          </cell>
          <cell r="L121">
            <v>8.0179359726185995E-4</v>
          </cell>
          <cell r="M121">
            <v>1.6238126183242701E-4</v>
          </cell>
          <cell r="N121">
            <v>0.22225642399502399</v>
          </cell>
          <cell r="O121">
            <v>8.6312269348453501E-4</v>
          </cell>
          <cell r="P121">
            <v>1.6016508319070501E-2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1.0276650605114763</v>
          </cell>
          <cell r="F122">
            <v>1.0276683367128305</v>
          </cell>
          <cell r="G122">
            <v>1.0276717880752868</v>
          </cell>
          <cell r="H122">
            <v>1.0276753966478589</v>
          </cell>
          <cell r="I122">
            <v>1.0276839344063962</v>
          </cell>
          <cell r="J122">
            <v>1.0279573793830619</v>
          </cell>
          <cell r="K122">
            <v>1.0279905197251542</v>
          </cell>
          <cell r="L122">
            <v>0.73021541390506994</v>
          </cell>
          <cell r="M122">
            <v>0.25964539363200034</v>
          </cell>
          <cell r="N122">
            <v>0.22358415569718201</v>
          </cell>
          <cell r="O122">
            <v>0.22440192054251801</v>
          </cell>
          <cell r="P122">
            <v>0.24041535294396801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691.99837308038298</v>
          </cell>
          <cell r="F123">
            <v>659.57671299333697</v>
          </cell>
          <cell r="G123">
            <v>602.89142692749999</v>
          </cell>
          <cell r="H123">
            <v>518.48871453437505</v>
          </cell>
          <cell r="I123">
            <v>373.26033012148201</v>
          </cell>
          <cell r="J123">
            <v>210.69124497091499</v>
          </cell>
          <cell r="K123">
            <v>101.28535175263799</v>
          </cell>
          <cell r="L123">
            <v>1.04865927654123E-3</v>
          </cell>
          <cell r="M123">
            <v>4.2279018110937304E-3</v>
          </cell>
          <cell r="N123">
            <v>4.3093755938456496E-3</v>
          </cell>
          <cell r="O123">
            <v>4.5115274915650599E-3</v>
          </cell>
          <cell r="P123">
            <v>5.8317310089782502E-3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9.2325806485510444</v>
          </cell>
          <cell r="F124">
            <v>8.8000137478788698</v>
          </cell>
          <cell r="G124">
            <v>8.0437370144557523</v>
          </cell>
          <cell r="H124">
            <v>7.1388833548075237</v>
          </cell>
          <cell r="I124">
            <v>5.2014242022712773</v>
          </cell>
          <cell r="J124">
            <v>3.0324275778733036</v>
          </cell>
          <cell r="K124">
            <v>1.5727533378854939</v>
          </cell>
          <cell r="L124">
            <v>0.2276222675178653</v>
          </cell>
          <cell r="M124">
            <v>0.2526078438366135</v>
          </cell>
          <cell r="N124">
            <v>0.2542987781033651</v>
          </cell>
          <cell r="O124">
            <v>0.25474311209915523</v>
          </cell>
          <cell r="P124">
            <v>0.27624611395771453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9.3893944787026236</v>
          </cell>
          <cell r="F125">
            <v>8.9494805019448567</v>
          </cell>
          <cell r="G125">
            <v>8.1803450058005449</v>
          </cell>
          <cell r="H125">
            <v>7.0351250276034545</v>
          </cell>
          <cell r="I125">
            <v>5.0645906393688263</v>
          </cell>
          <cell r="J125">
            <v>2.8587685884791649</v>
          </cell>
          <cell r="K125">
            <v>1.3742924254089233</v>
          </cell>
          <cell r="L125">
            <v>1.4228755448320658E-5</v>
          </cell>
          <cell r="M125">
            <v>5.736637464170599E-5</v>
          </cell>
          <cell r="N125">
            <v>5.8471853376467374E-5</v>
          </cell>
          <cell r="O125">
            <v>6.121475565217179E-5</v>
          </cell>
          <cell r="P125">
            <v>7.9127964843666838E-5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1.3529547833822157E-5</v>
          </cell>
          <cell r="H126">
            <v>0.22503712909680992</v>
          </cell>
          <cell r="I126">
            <v>0.22517887852439231</v>
          </cell>
          <cell r="J126">
            <v>0.22519187873451277</v>
          </cell>
          <cell r="K126">
            <v>0.22521059899009513</v>
          </cell>
          <cell r="L126">
            <v>0.23149975202615508</v>
          </cell>
          <cell r="M126">
            <v>0.25686328946566678</v>
          </cell>
          <cell r="N126">
            <v>0.25855952824384304</v>
          </cell>
          <cell r="O126">
            <v>0.2590077456144369</v>
          </cell>
          <cell r="P126">
            <v>0.2808410414273701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1.7329240629975182</v>
          </cell>
          <cell r="F127">
            <v>2.127621943504276</v>
          </cell>
          <cell r="G127">
            <v>1.1563303478139269</v>
          </cell>
          <cell r="J127"/>
          <cell r="K127"/>
          <cell r="L127"/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114.385094454465</v>
          </cell>
          <cell r="F128">
            <v>140.43791194760399</v>
          </cell>
          <cell r="G128">
            <v>76.325881138999407</v>
          </cell>
          <cell r="J128"/>
          <cell r="K128"/>
          <cell r="L128"/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2.0281045116039937</v>
          </cell>
          <cell r="F129">
            <v>2.4900338997802089</v>
          </cell>
          <cell r="G129">
            <v>1.3532957648758737</v>
          </cell>
          <cell r="J129"/>
          <cell r="K129"/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4.8176804817661701E-5</v>
          </cell>
          <cell r="F130">
            <v>3.0455944102351299E-5</v>
          </cell>
          <cell r="G130">
            <v>2.502646601045E-5</v>
          </cell>
          <cell r="H130">
            <v>1.8615374873808801E-5</v>
          </cell>
          <cell r="I130">
            <v>2.8685544738768501E-5</v>
          </cell>
          <cell r="J130">
            <v>2.6215592352795601E-5</v>
          </cell>
          <cell r="K130">
            <v>2.9868632091617599E-5</v>
          </cell>
          <cell r="L130">
            <v>3.43698041957071E-5</v>
          </cell>
          <cell r="M130">
            <v>3.8192829482855899E-5</v>
          </cell>
          <cell r="N130">
            <v>3.3831685876746899E-5</v>
          </cell>
          <cell r="O130">
            <v>3.2084522600550603E-5</v>
          </cell>
          <cell r="P130">
            <v>8.5810737200375906E-5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0.27296842308201658</v>
          </cell>
          <cell r="F131">
            <v>0.27034558193404307</v>
          </cell>
          <cell r="G131">
            <v>0.14845159768396143</v>
          </cell>
          <cell r="H131">
            <v>1.3733319718828296E-4</v>
          </cell>
          <cell r="I131">
            <v>6.9923682706644216E-5</v>
          </cell>
          <cell r="J131">
            <v>6.859453455321021E-5</v>
          </cell>
          <cell r="K131">
            <v>7.0338248866284707E-5</v>
          </cell>
          <cell r="L131">
            <v>8.1672202591356695E-5</v>
          </cell>
          <cell r="M131">
            <v>8.7793667777034899E-5</v>
          </cell>
          <cell r="N131">
            <v>8.9275004674682409E-5</v>
          </cell>
          <cell r="O131">
            <v>8.6828952981629702E-5</v>
          </cell>
          <cell r="P131">
            <v>1.3328039506325861E-4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15.013831975540191</v>
          </cell>
          <cell r="F132">
            <v>0.13905310948133928</v>
          </cell>
          <cell r="G132">
            <v>6.9560632494099439E-2</v>
          </cell>
          <cell r="H132">
            <v>7.5810517286893739E-2</v>
          </cell>
          <cell r="I132">
            <v>3.8613689919277064E-2</v>
          </cell>
          <cell r="J132">
            <v>3.1416365937648093E-2</v>
          </cell>
          <cell r="K132">
            <v>2.0591526015176522</v>
          </cell>
          <cell r="L132">
            <v>4.5637717212716069</v>
          </cell>
          <cell r="M132">
            <v>5.3147884057091277</v>
          </cell>
          <cell r="N132">
            <v>5.6867089211073205</v>
          </cell>
          <cell r="O132">
            <v>5.5935069839491858</v>
          </cell>
          <cell r="P132">
            <v>5.5657931941154306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15.013831975540191</v>
          </cell>
          <cell r="F133">
            <v>0.13905310948133928</v>
          </cell>
          <cell r="G133">
            <v>6.9560632494099439E-2</v>
          </cell>
          <cell r="H133">
            <v>7.5810517286893739E-2</v>
          </cell>
          <cell r="I133">
            <v>3.8613689919277064E-2</v>
          </cell>
          <cell r="J133">
            <v>3.1416365937648093E-2</v>
          </cell>
          <cell r="K133">
            <v>2.0591526015176522</v>
          </cell>
          <cell r="L133">
            <v>4.5637717212716069</v>
          </cell>
          <cell r="M133">
            <v>5.3147884057091277</v>
          </cell>
          <cell r="N133">
            <v>5.6867089211073205</v>
          </cell>
          <cell r="O133">
            <v>5.5935069839491858</v>
          </cell>
          <cell r="P133">
            <v>5.5657931941154306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2.4102181117753401E-5</v>
          </cell>
          <cell r="F134">
            <v>2.0206435858291902E-5</v>
          </cell>
          <cell r="G134">
            <v>2.5555503774713499E-5</v>
          </cell>
          <cell r="H134">
            <v>2.3121428158017302E-5</v>
          </cell>
          <cell r="I134">
            <v>0.31698585935483398</v>
          </cell>
          <cell r="J134">
            <v>0.69030712605529398</v>
          </cell>
          <cell r="K134">
            <v>0.179857137488623</v>
          </cell>
          <cell r="L134">
            <v>1.70448488509021E-5</v>
          </cell>
          <cell r="M134">
            <v>2.3299005438718701E-5</v>
          </cell>
          <cell r="N134">
            <v>9.8557499328674598E-5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0.56895925102792799</v>
          </cell>
          <cell r="F135">
            <v>1.2901847948149969E-2</v>
          </cell>
          <cell r="G135">
            <v>1.2834565076200066E-2</v>
          </cell>
          <cell r="H135">
            <v>1.2825183860365685E-2</v>
          </cell>
          <cell r="I135">
            <v>1.2851212445727622E-2</v>
          </cell>
          <cell r="J135">
            <v>1.2851429667538605E-2</v>
          </cell>
          <cell r="K135">
            <v>0.38174758843977497</v>
          </cell>
          <cell r="L135">
            <v>1.0201124368026397</v>
          </cell>
          <cell r="M135">
            <v>1.1723162505819498</v>
          </cell>
          <cell r="N135">
            <v>1.1999462548098501</v>
          </cell>
          <cell r="O135">
            <v>1.1999320865255698</v>
          </cell>
          <cell r="P135">
            <v>1.1999618498262998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1.4349864238704759</v>
          </cell>
          <cell r="F136">
            <v>1.3064284252569329</v>
          </cell>
          <cell r="G136">
            <v>1.2414211797469594</v>
          </cell>
          <cell r="H136">
            <v>1.290202138493461</v>
          </cell>
          <cell r="I136">
            <v>1.2798811122435223</v>
          </cell>
          <cell r="J136">
            <v>1.1959202033855389</v>
          </cell>
          <cell r="K136">
            <v>0.71017833602672376</v>
          </cell>
          <cell r="L136">
            <v>0.55352433223636921</v>
          </cell>
          <cell r="M136">
            <v>0.52779030383312742</v>
          </cell>
          <cell r="N136">
            <v>0.51569585161433151</v>
          </cell>
          <cell r="O136">
            <v>0.51540998751329825</v>
          </cell>
          <cell r="P136">
            <v>0.51614099917154843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14.461525562265123</v>
          </cell>
          <cell r="F137">
            <v>13.120876944050734</v>
          </cell>
          <cell r="G137">
            <v>12.403754463752673</v>
          </cell>
          <cell r="H137">
            <v>12.779889736393031</v>
          </cell>
          <cell r="I137">
            <v>12.343179016982534</v>
          </cell>
          <cell r="J137">
            <v>11.220924098350542</v>
          </cell>
          <cell r="K137">
            <v>6.4777743593294916</v>
          </cell>
          <cell r="L137">
            <v>4.9042255836142301</v>
          </cell>
          <cell r="M137">
            <v>4.6762220919615105</v>
          </cell>
          <cell r="N137">
            <v>4.5690652453029807</v>
          </cell>
          <cell r="O137">
            <v>4.5665324893678232</v>
          </cell>
          <cell r="P137">
            <v>4.5730092526599204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2843.3077377171098</v>
          </cell>
          <cell r="F138">
            <v>2588.5806224476901</v>
          </cell>
          <cell r="G138">
            <v>2459.7741047751101</v>
          </cell>
          <cell r="H138">
            <v>2556.4295679557899</v>
          </cell>
          <cell r="I138">
            <v>2535.9793021487599</v>
          </cell>
          <cell r="J138">
            <v>2369.61765729238</v>
          </cell>
          <cell r="K138">
            <v>1407.16004304589</v>
          </cell>
          <cell r="L138">
            <v>1096.76300115605</v>
          </cell>
          <cell r="M138">
            <v>1045.7731375138401</v>
          </cell>
          <cell r="N138">
            <v>1021.8089738080999</v>
          </cell>
          <cell r="O138">
            <v>1021.2425575710701</v>
          </cell>
          <cell r="P138">
            <v>1022.69099713097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30.639092001261986</v>
          </cell>
          <cell r="F139">
            <v>27.894187741893173</v>
          </cell>
          <cell r="G139">
            <v>26.506186473869718</v>
          </cell>
          <cell r="H139">
            <v>27.547732413316705</v>
          </cell>
          <cell r="I139">
            <v>27.32736316970642</v>
          </cell>
          <cell r="J139">
            <v>25.534673031167859</v>
          </cell>
          <cell r="K139">
            <v>15.163362532822063</v>
          </cell>
          <cell r="L139">
            <v>11.818566822802222</v>
          </cell>
          <cell r="M139">
            <v>11.269107085278469</v>
          </cell>
          <cell r="N139">
            <v>11.010872562587267</v>
          </cell>
          <cell r="O139">
            <v>11.00476893934337</v>
          </cell>
          <cell r="P139">
            <v>11.020377124256175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9.4735701305910495E-7</v>
          </cell>
          <cell r="G140">
            <v>1.3045340283273E-6</v>
          </cell>
          <cell r="H140">
            <v>6.3507565282182E-6</v>
          </cell>
          <cell r="I140">
            <v>5.67468330305523E-3</v>
          </cell>
          <cell r="J140">
            <v>1.41934477804942E-2</v>
          </cell>
          <cell r="K140">
            <v>7.3702555485321896E-6</v>
          </cell>
          <cell r="L140">
            <v>1.9516933898066E-2</v>
          </cell>
          <cell r="M140">
            <v>4.1685437217507504E-6</v>
          </cell>
          <cell r="N140">
            <v>1.9542894983010899E-5</v>
          </cell>
          <cell r="O140">
            <v>3.1312070484325002E-3</v>
          </cell>
          <cell r="P140">
            <v>1.70439156648544E-2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7.8399419580227475E-2</v>
          </cell>
          <cell r="F141">
            <v>7.1380849236501245E-2</v>
          </cell>
          <cell r="G141">
            <v>7.0495569907249728E-2</v>
          </cell>
          <cell r="H141">
            <v>7.049480982683469E-2</v>
          </cell>
          <cell r="I141">
            <v>6.9935161658578174E-2</v>
          </cell>
          <cell r="J141">
            <v>6.53248885535304E-2</v>
          </cell>
          <cell r="K141">
            <v>5.941936580005653E-2</v>
          </cell>
          <cell r="L141">
            <v>3.9394459792033751E-2</v>
          </cell>
          <cell r="M141">
            <v>3.9391875201717205E-2</v>
          </cell>
          <cell r="N141">
            <v>3.9404616052173304E-2</v>
          </cell>
          <cell r="O141">
            <v>3.5643461828020626E-2</v>
          </cell>
          <cell r="P141">
            <v>3.9711707171717063E-2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9.2288884012105807</v>
          </cell>
          <cell r="F142">
            <v>1.4534649646425299</v>
          </cell>
          <cell r="G142">
            <v>4.0553587137277898</v>
          </cell>
          <cell r="H142">
            <v>2.5767209952952901</v>
          </cell>
          <cell r="I142">
            <v>1.9970056230056901</v>
          </cell>
          <cell r="J142">
            <v>0.84244344088519596</v>
          </cell>
          <cell r="K142"/>
          <cell r="L142"/>
          <cell r="M142">
            <v>1.5434838464168601</v>
          </cell>
          <cell r="N142">
            <v>2.5164913794516699</v>
          </cell>
          <cell r="O142">
            <v>6.8031968536272904</v>
          </cell>
          <cell r="P142">
            <v>6.8849881886789799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2.2032398191132091E-2</v>
          </cell>
          <cell r="F143">
            <v>6.8731160330899052E-3</v>
          </cell>
          <cell r="G143">
            <v>1.5450492396894269E-2</v>
          </cell>
          <cell r="H143">
            <v>1.0860753991347331E-2</v>
          </cell>
          <cell r="I143">
            <v>7.4460952718224584E-3</v>
          </cell>
          <cell r="J143">
            <v>3.5359020783744645E-3</v>
          </cell>
          <cell r="K143"/>
          <cell r="L143"/>
          <cell r="M143">
            <v>7.2708494220836148E-3</v>
          </cell>
          <cell r="N143">
            <v>1.1770231766163774E-2</v>
          </cell>
          <cell r="O143">
            <v>3.3983971895698614E-2</v>
          </cell>
          <cell r="P143">
            <v>3.3549387848098862E-2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5.3040958608281057E-2</v>
          </cell>
          <cell r="F144">
            <v>1.6379108260866131E-2</v>
          </cell>
          <cell r="G144">
            <v>3.6255520518638173E-2</v>
          </cell>
          <cell r="H144">
            <v>2.4824580551651074E-2</v>
          </cell>
          <cell r="I144">
            <v>1.6870351192299508E-2</v>
          </cell>
          <cell r="J144">
            <v>7.9402713338935348E-3</v>
          </cell>
          <cell r="K144"/>
          <cell r="L144"/>
          <cell r="M144">
            <v>1.5795293572112682E-2</v>
          </cell>
          <cell r="N144">
            <v>2.5569813836838561E-2</v>
          </cell>
          <cell r="O144">
            <v>7.3827249290655747E-2</v>
          </cell>
          <cell r="P144">
            <v>7.2883152911387292E-2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0.16363277307110968</v>
          </cell>
          <cell r="F145">
            <v>2.5770655401463234E-2</v>
          </cell>
          <cell r="G145">
            <v>7.1903523293045932E-2</v>
          </cell>
          <cell r="H145">
            <v>4.5686542469774542E-2</v>
          </cell>
          <cell r="I145">
            <v>3.5407901117122047E-2</v>
          </cell>
          <cell r="J145">
            <v>1.4936940441226877E-2</v>
          </cell>
          <cell r="K145"/>
          <cell r="L145"/>
          <cell r="M145">
            <v>2.7366734865547242E-2</v>
          </cell>
          <cell r="N145">
            <v>4.4618641479639488E-2</v>
          </cell>
          <cell r="O145">
            <v>0.12062405768842718</v>
          </cell>
          <cell r="P145">
            <v>0.1220742586645208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2.7128482959673002E-4</v>
          </cell>
          <cell r="J146"/>
          <cell r="K146"/>
          <cell r="L146"/>
          <cell r="M146">
            <v>6.5319081856081104E-4</v>
          </cell>
          <cell r="N146">
            <v>4.4927936010691799E-4</v>
          </cell>
          <cell r="O146">
            <v>1.9200579104209699E-3</v>
          </cell>
          <cell r="P146">
            <v>1.4791882122750299E-5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4.1847333856946545E-3</v>
          </cell>
          <cell r="F147">
            <v>1.9917819281453533E-3</v>
          </cell>
          <cell r="G147">
            <v>1.371114320085507E-3</v>
          </cell>
          <cell r="H147">
            <v>1.1346778972056322E-3</v>
          </cell>
          <cell r="I147">
            <v>6.589857554859113E-4</v>
          </cell>
          <cell r="J147">
            <v>3.1170893973630435E-4</v>
          </cell>
          <cell r="K147"/>
          <cell r="L147"/>
          <cell r="M147">
            <v>6.5319081856081104E-4</v>
          </cell>
          <cell r="N147">
            <v>1.1022292913311089E-3</v>
          </cell>
          <cell r="O147">
            <v>3.0217536608236942E-3</v>
          </cell>
          <cell r="P147">
            <v>3.0348885596580537E-3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3.7053348009145194E-3</v>
          </cell>
          <cell r="I148">
            <v>9.2061952516065745E-3</v>
          </cell>
          <cell r="J148">
            <v>6.6707303729305917E-2</v>
          </cell>
          <cell r="K148">
            <v>0.12272773347739692</v>
          </cell>
          <cell r="L148">
            <v>0.20420076077307153</v>
          </cell>
          <cell r="M148">
            <v>0.18944829466807156</v>
          </cell>
          <cell r="N148">
            <v>0.13210917981676534</v>
          </cell>
          <cell r="O148">
            <v>6.5551628435492323E-2</v>
          </cell>
          <cell r="P148">
            <v>4.3208797457914672E-2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9.8565556280484894E-3</v>
          </cell>
          <cell r="I149">
            <v>2.4489386383584034E-2</v>
          </cell>
          <cell r="J149">
            <v>0.17744800006810449</v>
          </cell>
          <cell r="K149">
            <v>0.32646786245218912</v>
          </cell>
          <cell r="L149">
            <v>0.54319414195792526</v>
          </cell>
          <cell r="M149">
            <v>0.50395112867368896</v>
          </cell>
          <cell r="N149">
            <v>0.35142343399533665</v>
          </cell>
          <cell r="O149">
            <v>0.17437378992692548</v>
          </cell>
          <cell r="P149">
            <v>0.11493965826243321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1.819487232554242E-2</v>
          </cell>
          <cell r="I150">
            <v>4.0437664219273278E-2</v>
          </cell>
          <cell r="J150">
            <v>0.24672713492917961</v>
          </cell>
          <cell r="K150">
            <v>0.4415947123307738</v>
          </cell>
          <cell r="L150">
            <v>0.71688024119531724</v>
          </cell>
          <cell r="M150">
            <v>0.66833367627143636</v>
          </cell>
          <cell r="N150">
            <v>0.47173656076605647</v>
          </cell>
          <cell r="O150">
            <v>0.23291172094230059</v>
          </cell>
          <cell r="P150">
            <v>0.1616738393924288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3.0748344292905698E-4</v>
          </cell>
          <cell r="I151">
            <v>4.5462464331720798E-4</v>
          </cell>
          <cell r="J151">
            <v>4.24842975208532E-3</v>
          </cell>
          <cell r="K151">
            <v>4.4042188028982198E-3</v>
          </cell>
          <cell r="L151">
            <v>6.5182840906949403E-3</v>
          </cell>
          <cell r="M151">
            <v>3.0693631109849399E-3</v>
          </cell>
          <cell r="N151">
            <v>2.2628156851507201E-4</v>
          </cell>
          <cell r="O151">
            <v>1.3937953590408201E-3</v>
          </cell>
          <cell r="P151">
            <v>1.7239762110376801E-3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3.0748344292905698E-4</v>
          </cell>
          <cell r="I152">
            <v>7.6169271459911188E-4</v>
          </cell>
          <cell r="J152">
            <v>4.9503821905029872E-3</v>
          </cell>
          <cell r="K152">
            <v>9.1057449822428797E-3</v>
          </cell>
          <cell r="L152">
            <v>1.5168255258511384E-2</v>
          </cell>
          <cell r="M152">
            <v>1.4057481122644227E-2</v>
          </cell>
          <cell r="N152">
            <v>9.8100948967103207E-3</v>
          </cell>
          <cell r="O152">
            <v>4.8667857090471424E-3</v>
          </cell>
          <cell r="P152">
            <v>3.3409142444907423E-3</v>
          </cell>
        </row>
        <row r="153">
          <cell r="B153" t="str">
            <v>ENUC_LRG_BEZ</v>
          </cell>
          <cell r="C153" t="str">
            <v>VAR_fout</v>
          </cell>
          <cell r="D153" t="str">
            <v>LTH</v>
          </cell>
          <cell r="J153"/>
          <cell r="K153"/>
          <cell r="M153">
            <v>1.7334142540457436</v>
          </cell>
          <cell r="N153">
            <v>7.9446615213138845</v>
          </cell>
          <cell r="O153">
            <v>7.970590649098348</v>
          </cell>
          <cell r="P153">
            <v>7.8642661187745304</v>
          </cell>
        </row>
        <row r="154">
          <cell r="B154" t="str">
            <v>ENUC_LRG_BEZ</v>
          </cell>
          <cell r="C154" t="str">
            <v>VAR_fout</v>
          </cell>
          <cell r="D154" t="str">
            <v>ELC</v>
          </cell>
          <cell r="J154"/>
          <cell r="K154"/>
          <cell r="L154"/>
          <cell r="M154">
            <v>2.1472543878550567</v>
          </cell>
          <cell r="N154">
            <v>8.2443727497891697</v>
          </cell>
          <cell r="O154">
            <v>8.9203338692693617</v>
          </cell>
          <cell r="P154">
            <v>10.037094941178124</v>
          </cell>
        </row>
        <row r="155">
          <cell r="B155" t="str">
            <v>ENUC_LRG_BEZ</v>
          </cell>
          <cell r="C155" t="str">
            <v>VAR_fin</v>
          </cell>
          <cell r="D155" t="str">
            <v>URN</v>
          </cell>
          <cell r="J155"/>
          <cell r="K155"/>
          <cell r="L155"/>
          <cell r="M155">
            <v>7.2465297679901495</v>
          </cell>
          <cell r="N155">
            <v>28.396258767020292</v>
          </cell>
          <cell r="O155">
            <v>30.44639778915743</v>
          </cell>
          <cell r="P155">
            <v>33.767129950733789</v>
          </cell>
        </row>
        <row r="156">
          <cell r="B156" t="str">
            <v>ENUC_LRG_BEZ</v>
          </cell>
          <cell r="C156" t="str">
            <v>VAR_ncap</v>
          </cell>
          <cell r="D156" t="str">
            <v>-</v>
          </cell>
          <cell r="J156"/>
          <cell r="K156"/>
          <cell r="L156">
            <v>0.33730396169935101</v>
          </cell>
          <cell r="M156">
            <v>2.45247832309839E-2</v>
          </cell>
          <cell r="N156">
            <v>5.74961291066097E-2</v>
          </cell>
          <cell r="O156">
            <v>1.13367363569007E-2</v>
          </cell>
        </row>
        <row r="157">
          <cell r="B157" t="str">
            <v>ENUC_LRG_BEZ</v>
          </cell>
          <cell r="C157" t="str">
            <v>VAR_cap</v>
          </cell>
          <cell r="D157" t="str">
            <v>-</v>
          </cell>
          <cell r="J157"/>
          <cell r="K157"/>
          <cell r="L157"/>
          <cell r="M157">
            <v>9.0499747162225794E-2</v>
          </cell>
          <cell r="N157">
            <v>0.35546862215429598</v>
          </cell>
          <cell r="O157">
            <v>0.38005580499892999</v>
          </cell>
          <cell r="P157">
            <v>0.42301086835723201</v>
          </cell>
        </row>
        <row r="158">
          <cell r="B158" t="str">
            <v>G-INTC-IMP00-FR</v>
          </cell>
          <cell r="C158" t="str">
            <v>VAR_fout</v>
          </cell>
          <cell r="D158" t="str">
            <v>ELC</v>
          </cell>
          <cell r="E158">
            <v>28.94864752970047</v>
          </cell>
          <cell r="F158">
            <v>22.755826511481875</v>
          </cell>
          <cell r="G158">
            <v>27.732535517677714</v>
          </cell>
          <cell r="H158">
            <v>20.444777067140556</v>
          </cell>
          <cell r="I158">
            <v>26.766137011698707</v>
          </cell>
          <cell r="J158">
            <v>28.873497115293002</v>
          </cell>
          <cell r="K158">
            <v>35.547587362041398</v>
          </cell>
          <cell r="L158">
            <v>32.671780815004411</v>
          </cell>
          <cell r="M158">
            <v>31.875687606747157</v>
          </cell>
          <cell r="N158">
            <v>29.171806657270377</v>
          </cell>
          <cell r="O158">
            <v>30.153292435051647</v>
          </cell>
          <cell r="P158">
            <v>29.993035956282256</v>
          </cell>
        </row>
        <row r="159">
          <cell r="B159" t="str">
            <v>G-INTC-IMP00-FR</v>
          </cell>
          <cell r="C159" t="str">
            <v>VAR_fin</v>
          </cell>
          <cell r="D159" t="str">
            <v>ELC_I-FR</v>
          </cell>
          <cell r="E159">
            <v>28.94864752970047</v>
          </cell>
          <cell r="F159">
            <v>22.755826511481875</v>
          </cell>
          <cell r="G159">
            <v>27.732535517677714</v>
          </cell>
          <cell r="H159">
            <v>20.444777067140556</v>
          </cell>
          <cell r="I159">
            <v>26.766137011698707</v>
          </cell>
          <cell r="J159">
            <v>28.873497115293002</v>
          </cell>
          <cell r="K159">
            <v>35.547587362041398</v>
          </cell>
          <cell r="L159">
            <v>32.671780815004411</v>
          </cell>
          <cell r="M159">
            <v>31.875687606747157</v>
          </cell>
          <cell r="N159">
            <v>29.171806657270377</v>
          </cell>
          <cell r="O159">
            <v>30.153292435051647</v>
          </cell>
          <cell r="P159">
            <v>29.993035956282256</v>
          </cell>
        </row>
        <row r="160">
          <cell r="B160" t="str">
            <v>G-INTC-IMP00-FR</v>
          </cell>
          <cell r="C160" t="str">
            <v>VAR_ncap</v>
          </cell>
          <cell r="D160" t="str">
            <v>-</v>
          </cell>
          <cell r="E160">
            <v>0.46180649572020199</v>
          </cell>
          <cell r="F160">
            <v>0.11271390211119001</v>
          </cell>
          <cell r="G160">
            <v>6.6921015613394599E-2</v>
          </cell>
          <cell r="H160">
            <v>0.65863870481687303</v>
          </cell>
          <cell r="I160">
            <v>0.95799604397437799</v>
          </cell>
          <cell r="J160">
            <v>1.3523592830783799</v>
          </cell>
          <cell r="K160">
            <v>0.75050892169838901</v>
          </cell>
          <cell r="L160">
            <v>0.36943100512966098</v>
          </cell>
          <cell r="M160">
            <v>0.76974411559157196</v>
          </cell>
          <cell r="N160">
            <v>0.34082282388459401</v>
          </cell>
        </row>
        <row r="161">
          <cell r="B161" t="str">
            <v>G-INTC-IMP00-FR</v>
          </cell>
          <cell r="C161" t="str">
            <v>VAR_cap</v>
          </cell>
          <cell r="D161" t="str">
            <v>-</v>
          </cell>
          <cell r="E161">
            <v>1.6999957772799932</v>
          </cell>
          <cell r="F161">
            <v>1.6999915636158434</v>
          </cell>
          <cell r="G161">
            <v>1.699989312886641</v>
          </cell>
          <cell r="H161">
            <v>1.9999953622766087</v>
          </cell>
          <cell r="I161">
            <v>2.4999976772293264</v>
          </cell>
          <cell r="J161">
            <v>2.9999982102850655</v>
          </cell>
          <cell r="K161">
            <v>3.9999975672650039</v>
          </cell>
          <cell r="L161">
            <v>5.3102805395845616</v>
          </cell>
          <cell r="M161">
            <v>5.4999964960783254</v>
          </cell>
          <cell r="N161">
            <v>5.2409253042686741</v>
          </cell>
          <cell r="O161">
            <v>5.4999361544952983</v>
          </cell>
          <cell r="P161">
            <v>5.499965753679545</v>
          </cell>
        </row>
        <row r="162">
          <cell r="B162" t="str">
            <v>ITOT-CHPWSTCCS</v>
          </cell>
          <cell r="C162" t="str">
            <v>VAR_fout</v>
          </cell>
          <cell r="D162" t="str">
            <v>CO2_O</v>
          </cell>
          <cell r="J162">
            <v>35.316723000873424</v>
          </cell>
          <cell r="K162">
            <v>368.59133952455431</v>
          </cell>
          <cell r="L162">
            <v>784.79131979361227</v>
          </cell>
          <cell r="M162">
            <v>712.54291830446618</v>
          </cell>
          <cell r="N162">
            <v>713.19739625315435</v>
          </cell>
          <cell r="O162">
            <v>714.37498933251538</v>
          </cell>
          <cell r="P162">
            <v>714.85938722141373</v>
          </cell>
        </row>
        <row r="163">
          <cell r="B163" t="str">
            <v>ITOT-CHPWSTCCS</v>
          </cell>
          <cell r="C163" t="str">
            <v>VAR_fout</v>
          </cell>
          <cell r="D163" t="str">
            <v>CO2</v>
          </cell>
          <cell r="J163">
            <v>-35.316723000873402</v>
          </cell>
          <cell r="K163">
            <v>-368.591339524555</v>
          </cell>
          <cell r="L163">
            <v>-784.79131979361296</v>
          </cell>
          <cell r="M163">
            <v>-712.54291830446698</v>
          </cell>
          <cell r="N163">
            <v>-713.19739625315503</v>
          </cell>
          <cell r="O163">
            <v>-714.37498933251504</v>
          </cell>
          <cell r="P163">
            <v>-714.85938722141395</v>
          </cell>
        </row>
        <row r="164">
          <cell r="B164" t="str">
            <v>ITOT-CHPWSTCCS</v>
          </cell>
          <cell r="C164" t="str">
            <v>VAR_fout</v>
          </cell>
          <cell r="D164" t="str">
            <v>ITOT_LTH_CHP</v>
          </cell>
          <cell r="J164">
            <v>0.14071770752571802</v>
          </cell>
          <cell r="K164">
            <v>1.2312682237453196</v>
          </cell>
          <cell r="L164">
            <v>2.2071370988201804</v>
          </cell>
          <cell r="M164">
            <v>2.0039466159041828</v>
          </cell>
          <cell r="N164">
            <v>2.0057872613400782</v>
          </cell>
          <cell r="O164">
            <v>2.0090991090978427</v>
          </cell>
          <cell r="P164">
            <v>2.0104614235427327</v>
          </cell>
        </row>
        <row r="165">
          <cell r="B165" t="str">
            <v>ITOT-CHPWSTCCS</v>
          </cell>
          <cell r="C165" t="str">
            <v>VAR_fout</v>
          </cell>
          <cell r="D165" t="str">
            <v>ITOT_KEV_WST_ELC_CHP</v>
          </cell>
          <cell r="J165">
            <v>2.7782157134877507E-2</v>
          </cell>
          <cell r="K165">
            <v>0.29117336003668487</v>
          </cell>
          <cell r="L165">
            <v>0.65064156809587625</v>
          </cell>
          <cell r="M165">
            <v>0.59074308036836143</v>
          </cell>
          <cell r="N165">
            <v>0.5912856839217876</v>
          </cell>
          <cell r="O165">
            <v>0.59226198295620602</v>
          </cell>
          <cell r="P165">
            <v>0.59266357939855485</v>
          </cell>
        </row>
        <row r="166">
          <cell r="B166" t="str">
            <v>ITOT-CHPWSTCCS</v>
          </cell>
          <cell r="C166" t="str">
            <v>VAR_fout</v>
          </cell>
          <cell r="D166" t="str">
            <v>CO2_I</v>
          </cell>
          <cell r="J166">
            <v>46.224408106076503</v>
          </cell>
          <cell r="K166">
            <v>484.459005778804</v>
          </cell>
          <cell r="L166">
            <v>1082.54809835068</v>
          </cell>
          <cell r="M166">
            <v>982.88801334678305</v>
          </cell>
          <cell r="N166">
            <v>983.79080602668898</v>
          </cell>
          <cell r="O166">
            <v>985.41518835169802</v>
          </cell>
          <cell r="P166">
            <v>986.08337109053298</v>
          </cell>
        </row>
        <row r="167">
          <cell r="B167" t="str">
            <v>ITOT-CHPWSTCCS</v>
          </cell>
          <cell r="C167" t="str">
            <v>VAR_fin</v>
          </cell>
          <cell r="D167" t="str">
            <v>IWST</v>
          </cell>
          <cell r="J167">
            <v>0.49810784597065216</v>
          </cell>
          <cell r="K167">
            <v>5.2204634243405623</v>
          </cell>
          <cell r="L167">
            <v>11.66538899084782</v>
          </cell>
          <cell r="M167">
            <v>10.591465661064468</v>
          </cell>
          <cell r="N167">
            <v>10.601194030460015</v>
          </cell>
          <cell r="O167">
            <v>10.618698150341574</v>
          </cell>
          <cell r="P167">
            <v>10.625898395372115</v>
          </cell>
        </row>
        <row r="168">
          <cell r="B168" t="str">
            <v>ITOT-CHPWSTCCS</v>
          </cell>
          <cell r="C168" t="str">
            <v>VAR_ncap</v>
          </cell>
          <cell r="D168" t="str">
            <v>-</v>
          </cell>
          <cell r="J168">
            <v>2.3738769307963198E-3</v>
          </cell>
          <cell r="K168">
            <v>2.66191449904827E-2</v>
          </cell>
          <cell r="L168">
            <v>3.5910170763414601E-2</v>
          </cell>
          <cell r="M168">
            <v>7.7668389877267303E-7</v>
          </cell>
          <cell r="N168">
            <v>1.68923328687132E-6</v>
          </cell>
          <cell r="O168">
            <v>2.6772125440898699E-6</v>
          </cell>
          <cell r="P168">
            <v>2.7036587282488899E-5</v>
          </cell>
        </row>
        <row r="169">
          <cell r="B169" t="str">
            <v>ITOT-CHPWSTCCS</v>
          </cell>
          <cell r="C169" t="str">
            <v>VAR_cap</v>
          </cell>
          <cell r="D169" t="str">
            <v>-</v>
          </cell>
          <cell r="J169">
            <v>2.3738769307963198E-3</v>
          </cell>
          <cell r="K169">
            <v>2.8992372552751347E-2</v>
          </cell>
          <cell r="L169">
            <v>6.4901341459885187E-2</v>
          </cell>
          <cell r="M169">
            <v>6.0648939197315697E-2</v>
          </cell>
          <cell r="N169">
            <v>5.7987002840068275E-2</v>
          </cell>
          <cell r="O169">
            <v>5.8161338078023067E-2</v>
          </cell>
          <cell r="P169">
            <v>5.8406206207139301E-2</v>
          </cell>
        </row>
        <row r="170">
          <cell r="B170" t="str">
            <v>RHEM-CHPGFC</v>
          </cell>
          <cell r="C170" t="str">
            <v>VAR_fout</v>
          </cell>
          <cell r="D170" t="str">
            <v>CO2_R</v>
          </cell>
          <cell r="J170"/>
          <cell r="K170"/>
          <cell r="L170"/>
          <cell r="M170">
            <v>1.61565237445586</v>
          </cell>
          <cell r="N170">
            <v>2.5868229058533898</v>
          </cell>
          <cell r="O170">
            <v>2.69226150414356</v>
          </cell>
          <cell r="P170">
            <v>4.65116550453748</v>
          </cell>
        </row>
        <row r="171">
          <cell r="B171" t="str">
            <v>RHEM-CHPGFC</v>
          </cell>
          <cell r="C171" t="str">
            <v>VAR_fout</v>
          </cell>
          <cell r="D171" t="str">
            <v>RHEM_LTH_CHPNGA</v>
          </cell>
          <cell r="K171"/>
          <cell r="L171"/>
          <cell r="M171">
            <v>1.2890843413211674E-2</v>
          </cell>
          <cell r="N171">
            <v>2.063954446159624E-2</v>
          </cell>
          <cell r="O171">
            <v>2.148080987348587E-2</v>
          </cell>
          <cell r="P171">
            <v>3.7110363068118268E-2</v>
          </cell>
        </row>
        <row r="172">
          <cell r="B172" t="str">
            <v>RHEM-CHPGFC</v>
          </cell>
          <cell r="C172" t="str">
            <v>VAR_fout</v>
          </cell>
          <cell r="D172" t="str">
            <v>RHEM_NKEV_GAS_ELC_CHP</v>
          </cell>
          <cell r="J172"/>
          <cell r="K172"/>
          <cell r="L172"/>
          <cell r="M172">
            <v>1.2890843413211674E-2</v>
          </cell>
          <cell r="N172">
            <v>2.063954446159624E-2</v>
          </cell>
          <cell r="O172">
            <v>2.148080987348587E-2</v>
          </cell>
          <cell r="P172">
            <v>3.7110363068118268E-2</v>
          </cell>
        </row>
        <row r="173">
          <cell r="B173" t="str">
            <v>RHEM-CHPGFC</v>
          </cell>
          <cell r="C173" t="str">
            <v>VAR_fin</v>
          </cell>
          <cell r="D173" t="str">
            <v>RNGA</v>
          </cell>
          <cell r="J173"/>
          <cell r="K173"/>
          <cell r="L173"/>
          <cell r="M173">
            <v>2.8646318696025946E-2</v>
          </cell>
          <cell r="N173">
            <v>4.586565435910276E-2</v>
          </cell>
          <cell r="O173">
            <v>4.773513305219082E-2</v>
          </cell>
          <cell r="P173">
            <v>8.246747348470726E-2</v>
          </cell>
        </row>
        <row r="174">
          <cell r="B174" t="str">
            <v>RHEM-CHPGFC</v>
          </cell>
          <cell r="C174" t="str">
            <v>VAR_ncap</v>
          </cell>
          <cell r="D174" t="str">
            <v>-</v>
          </cell>
          <cell r="J174"/>
          <cell r="K174"/>
          <cell r="L174"/>
          <cell r="M174">
            <v>1.18781734679496E-3</v>
          </cell>
          <cell r="N174">
            <v>7.9067427313723603E-4</v>
          </cell>
          <cell r="O174">
            <v>2.14923335501827E-5</v>
          </cell>
          <cell r="P174">
            <v>1.5246590801536401E-3</v>
          </cell>
        </row>
        <row r="175">
          <cell r="B175" t="str">
            <v>RHEM-CHPGFC</v>
          </cell>
          <cell r="C175" t="str">
            <v>VAR_cap</v>
          </cell>
          <cell r="D175" t="str">
            <v>-</v>
          </cell>
          <cell r="J175"/>
          <cell r="K175"/>
          <cell r="L175"/>
          <cell r="M175">
            <v>1.18781734679496E-3</v>
          </cell>
          <cell r="N175">
            <v>1.9770675617735134E-3</v>
          </cell>
          <cell r="O175">
            <v>1.9946998500854876E-3</v>
          </cell>
          <cell r="P175">
            <v>3.5106456611681343E-3</v>
          </cell>
        </row>
        <row r="176">
          <cell r="B176" t="str">
            <v>EHYD-RUNS10</v>
          </cell>
          <cell r="C176" t="str">
            <v>VAR_fout</v>
          </cell>
          <cell r="D176" t="str">
            <v>ELC35</v>
          </cell>
          <cell r="F176">
            <v>8.9989283235257789E-3</v>
          </cell>
          <cell r="G176">
            <v>1.4195924005256374E-2</v>
          </cell>
          <cell r="H176">
            <v>1.5426289110539428E-2</v>
          </cell>
          <cell r="I176">
            <v>1.548569274791365E-2</v>
          </cell>
          <cell r="J176">
            <v>1.5876164855676597E-2</v>
          </cell>
          <cell r="K176">
            <v>1.56549333304291E-2</v>
          </cell>
          <cell r="L176">
            <v>1.5118137661534903E-2</v>
          </cell>
          <cell r="M176">
            <v>1.5383090094246842E-2</v>
          </cell>
          <cell r="N176">
            <v>1.9190138174120058E-2</v>
          </cell>
          <cell r="O176">
            <v>1.9714625400545211E-2</v>
          </cell>
          <cell r="P176">
            <v>3.4628237615565903E-2</v>
          </cell>
        </row>
        <row r="177">
          <cell r="B177" t="str">
            <v>EHYD-RUNS10</v>
          </cell>
          <cell r="C177" t="str">
            <v>VAR_fin</v>
          </cell>
          <cell r="D177" t="str">
            <v>HYDR</v>
          </cell>
          <cell r="F177">
            <v>8.9989283235257789E-3</v>
          </cell>
          <cell r="G177">
            <v>1.4195924005256374E-2</v>
          </cell>
          <cell r="H177">
            <v>1.5426289110539428E-2</v>
          </cell>
          <cell r="I177">
            <v>1.548569274791365E-2</v>
          </cell>
          <cell r="J177">
            <v>1.5876164855676597E-2</v>
          </cell>
          <cell r="K177">
            <v>1.56549333304291E-2</v>
          </cell>
          <cell r="L177">
            <v>1.5118137661534903E-2</v>
          </cell>
          <cell r="M177">
            <v>1.5383090094246842E-2</v>
          </cell>
          <cell r="N177">
            <v>1.9190138174120058E-2</v>
          </cell>
          <cell r="O177">
            <v>1.9714625400545211E-2</v>
          </cell>
          <cell r="P177">
            <v>3.4628237615565903E-2</v>
          </cell>
        </row>
        <row r="178">
          <cell r="B178" t="str">
            <v>EHYD-RUNS10</v>
          </cell>
          <cell r="C178" t="str">
            <v>VAR_ncap</v>
          </cell>
          <cell r="D178" t="str">
            <v>-</v>
          </cell>
          <cell r="F178">
            <v>8.0938500839204902E-4</v>
          </cell>
          <cell r="G178">
            <v>4.6347918890222702E-4</v>
          </cell>
          <cell r="H178">
            <v>1.74376317770898E-5</v>
          </cell>
          <cell r="I178">
            <v>7.2627106429137298E-7</v>
          </cell>
          <cell r="J178">
            <v>4.8063606772603299E-7</v>
          </cell>
          <cell r="K178">
            <v>2.3441839690848599E-7</v>
          </cell>
          <cell r="L178">
            <v>3.5469871313678403E-7</v>
          </cell>
          <cell r="M178">
            <v>1.55459355461369E-6</v>
          </cell>
          <cell r="N178">
            <v>3.3682953743782701E-4</v>
          </cell>
          <cell r="O178">
            <v>1.45061304759314E-5</v>
          </cell>
          <cell r="P178">
            <v>1.2746643105664599E-3</v>
          </cell>
        </row>
        <row r="179">
          <cell r="B179" t="str">
            <v>EHYD-RUNS10</v>
          </cell>
          <cell r="C179" t="str">
            <v>VAR_cap</v>
          </cell>
          <cell r="D179" t="str">
            <v>-</v>
          </cell>
          <cell r="F179">
            <v>8.0938500839204902E-4</v>
          </cell>
          <cell r="G179">
            <v>1.2728641972942799E-3</v>
          </cell>
          <cell r="H179">
            <v>1.2903018290713699E-3</v>
          </cell>
          <cell r="I179">
            <v>1.29102810013566E-3</v>
          </cell>
          <cell r="J179">
            <v>1.29150873620338E-3</v>
          </cell>
          <cell r="K179">
            <v>1.29174315460029E-3</v>
          </cell>
          <cell r="L179">
            <v>1.29209785331343E-3</v>
          </cell>
          <cell r="M179">
            <v>1.2936524468680399E-3</v>
          </cell>
          <cell r="N179">
            <v>1.6304819843058699E-3</v>
          </cell>
          <cell r="O179">
            <v>1.6449881147818E-3</v>
          </cell>
          <cell r="P179">
            <v>2.9196524253482601E-3</v>
          </cell>
        </row>
        <row r="180">
          <cell r="B180" t="str">
            <v>SUP_WSTBIO</v>
          </cell>
          <cell r="C180" t="str">
            <v>VAR_fout</v>
          </cell>
          <cell r="D180" t="str">
            <v>ELC35</v>
          </cell>
          <cell r="E180">
            <v>0.11258875389076788</v>
          </cell>
          <cell r="F180">
            <v>0.11498050614590638</v>
          </cell>
          <cell r="G180">
            <v>0.10632465837212117</v>
          </cell>
          <cell r="H180">
            <v>0.11609784763702793</v>
          </cell>
          <cell r="I180">
            <v>0.11585619039503935</v>
          </cell>
          <cell r="J180">
            <v>0.16819055464633634</v>
          </cell>
          <cell r="K180">
            <v>0.18426530543599215</v>
          </cell>
          <cell r="L180">
            <v>0.19689152683903072</v>
          </cell>
          <cell r="M180">
            <v>0.21198090021982302</v>
          </cell>
          <cell r="N180">
            <v>0.22635717069111808</v>
          </cell>
          <cell r="O180">
            <v>0.22795154721460198</v>
          </cell>
          <cell r="P180">
            <v>0.22799591305363454</v>
          </cell>
        </row>
        <row r="181">
          <cell r="B181" t="str">
            <v>SUP_WSTBIO</v>
          </cell>
          <cell r="C181" t="str">
            <v>VAR_fout</v>
          </cell>
          <cell r="D181" t="str">
            <v>BIO</v>
          </cell>
          <cell r="E181">
            <v>5.6294376945383977</v>
          </cell>
          <cell r="F181">
            <v>5.7490253072953141</v>
          </cell>
          <cell r="G181">
            <v>5.31623291860606</v>
          </cell>
          <cell r="H181">
            <v>5.8048923818513902</v>
          </cell>
          <cell r="I181">
            <v>5.7928095197519633</v>
          </cell>
          <cell r="J181">
            <v>8.4095277323168247</v>
          </cell>
          <cell r="K181">
            <v>9.213265271799612</v>
          </cell>
          <cell r="L181">
            <v>9.8445763419515355</v>
          </cell>
          <cell r="M181">
            <v>10.599045010991158</v>
          </cell>
          <cell r="N181">
            <v>11.317858534555912</v>
          </cell>
          <cell r="O181">
            <v>11.397577360730089</v>
          </cell>
          <cell r="P181">
            <v>11.399795652681727</v>
          </cell>
        </row>
        <row r="182">
          <cell r="B182" t="str">
            <v>SUP_WSTBIO</v>
          </cell>
          <cell r="C182" t="str">
            <v>VAR_fin</v>
          </cell>
          <cell r="D182" t="str">
            <v>CWST</v>
          </cell>
          <cell r="E182">
            <v>9.6794160130662981</v>
          </cell>
          <cell r="F182">
            <v>9.8850383712294825</v>
          </cell>
          <cell r="G182">
            <v>9.1408827726203565</v>
          </cell>
          <cell r="H182">
            <v>9.9810978154233361</v>
          </cell>
          <cell r="I182">
            <v>9.9603221971049436</v>
          </cell>
          <cell r="J182">
            <v>14.459582255166445</v>
          </cell>
          <cell r="K182">
            <v>15.841551544482877</v>
          </cell>
          <cell r="L182">
            <v>16.927045835961223</v>
          </cell>
          <cell r="M182">
            <v>18.224300821755641</v>
          </cell>
          <cell r="N182">
            <v>19.460249331702112</v>
          </cell>
          <cell r="O182">
            <v>19.597320159106747</v>
          </cell>
          <cell r="P182">
            <v>19.601134353668179</v>
          </cell>
        </row>
        <row r="183">
          <cell r="B183" t="str">
            <v>SUP_WSTBIO</v>
          </cell>
          <cell r="C183" t="str">
            <v>VAR_ncap</v>
          </cell>
          <cell r="D183" t="str">
            <v>-</v>
          </cell>
          <cell r="E183">
            <v>4.1211834672538099E-3</v>
          </cell>
          <cell r="F183">
            <v>4.5036252318405301E-3</v>
          </cell>
          <cell r="G183">
            <v>1.95616854909839E-5</v>
          </cell>
          <cell r="H183">
            <v>7.5641621814368398E-2</v>
          </cell>
          <cell r="I183">
            <v>0.116857336898452</v>
          </cell>
          <cell r="J183">
            <v>0.12066255044837</v>
          </cell>
          <cell r="K183">
            <v>5.8828290598198801E-2</v>
          </cell>
          <cell r="L183">
            <v>7.5542420611246094E-2</v>
          </cell>
          <cell r="M183">
            <v>0.12585833027951199</v>
          </cell>
          <cell r="N183">
            <v>0.167316956095757</v>
          </cell>
          <cell r="O183">
            <v>6.18325723211808E-2</v>
          </cell>
          <cell r="P183">
            <v>7.5627384150931606E-2</v>
          </cell>
        </row>
        <row r="184">
          <cell r="B184" t="str">
            <v>SUP_WSTBIO</v>
          </cell>
          <cell r="C184" t="str">
            <v>VAR_cap</v>
          </cell>
          <cell r="D184" t="str">
            <v>-</v>
          </cell>
          <cell r="E184">
            <v>0.21268937269661087</v>
          </cell>
          <cell r="F184">
            <v>0.21718896472978019</v>
          </cell>
          <cell r="G184">
            <v>0.21719106507557726</v>
          </cell>
          <cell r="H184">
            <v>0.21924853389666132</v>
          </cell>
          <cell r="I184">
            <v>0.21879545997482142</v>
          </cell>
          <cell r="J184">
            <v>0.31763802396122065</v>
          </cell>
          <cell r="K184">
            <v>0.34800146053384612</v>
          </cell>
          <cell r="L184">
            <v>0.37187572632717691</v>
          </cell>
          <cell r="M184">
            <v>0.40035693269120021</v>
          </cell>
          <cell r="N184">
            <v>0.42752647862360826</v>
          </cell>
          <cell r="O184">
            <v>0.43053082909212703</v>
          </cell>
          <cell r="P184">
            <v>0.43061199421280127</v>
          </cell>
        </row>
        <row r="185">
          <cell r="B185" t="str">
            <v>ITOT-CHPNGACCS</v>
          </cell>
          <cell r="C185" t="str">
            <v>VAR_fout</v>
          </cell>
          <cell r="D185" t="str">
            <v>CO2_O</v>
          </cell>
          <cell r="J185">
            <v>1.0485101925694817</v>
          </cell>
          <cell r="K185">
            <v>1.174209890524615</v>
          </cell>
          <cell r="L185">
            <v>12.193246712862097</v>
          </cell>
          <cell r="M185">
            <v>37.346109597463133</v>
          </cell>
          <cell r="N185">
            <v>30.942726597564537</v>
          </cell>
          <cell r="O185">
            <v>37.697285657949685</v>
          </cell>
          <cell r="P185">
            <v>37.701680900777419</v>
          </cell>
        </row>
        <row r="186">
          <cell r="B186" t="str">
            <v>ITOT-CHPNGACCS</v>
          </cell>
          <cell r="C186" t="str">
            <v>VAR_fout</v>
          </cell>
          <cell r="D186" t="str">
            <v>CO2</v>
          </cell>
          <cell r="J186">
            <v>-1.04851019256948</v>
          </cell>
          <cell r="K186">
            <v>-1.1742098905246201</v>
          </cell>
          <cell r="L186">
            <v>-12.1932467128621</v>
          </cell>
          <cell r="M186">
            <v>-37.346109597463197</v>
          </cell>
          <cell r="N186">
            <v>-30.942726597564501</v>
          </cell>
          <cell r="O186">
            <v>-37.6972856579496</v>
          </cell>
          <cell r="P186">
            <v>-37.701680900777397</v>
          </cell>
        </row>
        <row r="187">
          <cell r="B187" t="str">
            <v>ITOT-CHPNGACCS</v>
          </cell>
          <cell r="C187" t="str">
            <v>VAR_fout</v>
          </cell>
          <cell r="D187" t="str">
            <v>ITOT_NKEV_GAS_ELC_CHP</v>
          </cell>
          <cell r="J187">
            <v>6.7678162083136349E-3</v>
          </cell>
          <cell r="K187">
            <v>7.5788541865875947E-3</v>
          </cell>
          <cell r="L187">
            <v>7.8703720116489684E-2</v>
          </cell>
          <cell r="M187">
            <v>0.24105784344525533</v>
          </cell>
          <cell r="N187">
            <v>0.19972594265700239</v>
          </cell>
          <cell r="O187">
            <v>0.24332457871495086</v>
          </cell>
          <cell r="P187">
            <v>0.24335294867821874</v>
          </cell>
        </row>
        <row r="188">
          <cell r="B188" t="str">
            <v>ITOT-CHPNGACCS</v>
          </cell>
          <cell r="C188" t="str">
            <v>VAR_fout</v>
          </cell>
          <cell r="D188" t="str">
            <v>ITOT_LTH_CHP</v>
          </cell>
          <cell r="J188">
            <v>7.665283436151203E-3</v>
          </cell>
          <cell r="K188">
            <v>8.4802499643816566E-3</v>
          </cell>
          <cell r="L188">
            <v>8.6988322234015175E-2</v>
          </cell>
          <cell r="M188">
            <v>0.26643235328159853</v>
          </cell>
          <cell r="N188">
            <v>0.22074972609458218</v>
          </cell>
          <cell r="O188">
            <v>0.26893769226389386</v>
          </cell>
          <cell r="P188">
            <v>0.26896904853908477</v>
          </cell>
        </row>
        <row r="189">
          <cell r="B189" t="str">
            <v>ITOT-CHPNGACCS</v>
          </cell>
          <cell r="C189" t="str">
            <v>VAR_fout</v>
          </cell>
          <cell r="D189" t="str">
            <v>CO2_I</v>
          </cell>
          <cell r="J189">
            <v>1.3581023917730699</v>
          </cell>
          <cell r="K189">
            <v>1.4640769361522099</v>
          </cell>
          <cell r="L189">
            <v>13.788458806319399</v>
          </cell>
          <cell r="M189">
            <v>42.356880866175601</v>
          </cell>
          <cell r="N189">
            <v>35.154890201498901</v>
          </cell>
          <cell r="O189">
            <v>43.027724677978199</v>
          </cell>
          <cell r="P189">
            <v>44.112653719667698</v>
          </cell>
        </row>
        <row r="190">
          <cell r="B190" t="str">
            <v>ITOT-CHPNGACCS</v>
          </cell>
          <cell r="C190" t="str">
            <v>VAR_fin</v>
          </cell>
          <cell r="D190" t="str">
            <v>INGA</v>
          </cell>
          <cell r="J190">
            <v>2.4079829641366447E-2</v>
          </cell>
          <cell r="K190">
            <v>2.5958810924684519E-2</v>
          </cell>
          <cell r="L190">
            <v>0.24447621997020183</v>
          </cell>
          <cell r="M190">
            <v>0.75100852599602042</v>
          </cell>
          <cell r="N190">
            <v>0.62331365605494504</v>
          </cell>
          <cell r="O190">
            <v>0.76290291982230907</v>
          </cell>
          <cell r="P190">
            <v>0.78213925034871867</v>
          </cell>
        </row>
        <row r="191">
          <cell r="B191" t="str">
            <v>ITOT-CHPNGACCS</v>
          </cell>
          <cell r="C191" t="str">
            <v>VAR_ncap</v>
          </cell>
          <cell r="D191" t="str">
            <v>-</v>
          </cell>
          <cell r="J191">
            <v>1.65510848586332E-3</v>
          </cell>
          <cell r="K191">
            <v>1.59829914966885E-4</v>
          </cell>
          <cell r="L191">
            <v>5.16952662188632E-3</v>
          </cell>
          <cell r="M191">
            <v>6.5211613204473199E-3</v>
          </cell>
          <cell r="N191">
            <v>1.9545654045080999E-3</v>
          </cell>
          <cell r="O191">
            <v>5.1833276570729401E-3</v>
          </cell>
          <cell r="P191">
            <v>1.23039267283769E-2</v>
          </cell>
        </row>
        <row r="192">
          <cell r="B192" t="str">
            <v>ITOT-CHPNGACCS</v>
          </cell>
          <cell r="C192" t="str">
            <v>VAR_cap</v>
          </cell>
          <cell r="D192" t="str">
            <v>-</v>
          </cell>
          <cell r="J192">
            <v>1.65510848586332E-3</v>
          </cell>
          <cell r="K192">
            <v>1.810012580048401E-3</v>
          </cell>
          <cell r="L192">
            <v>6.9686817297651199E-3</v>
          </cell>
          <cell r="M192">
            <v>1.3275268716796337E-2</v>
          </cell>
          <cell r="N192">
            <v>1.3780123212599098E-2</v>
          </cell>
          <cell r="O192">
            <v>1.8810318165596498E-2</v>
          </cell>
          <cell r="P192">
            <v>2.5937596531044237E-2</v>
          </cell>
        </row>
        <row r="193">
          <cell r="B193" t="str">
            <v>SCOM-ESOLPV</v>
          </cell>
          <cell r="C193" t="str">
            <v>VAR_fout</v>
          </cell>
          <cell r="D193" t="str">
            <v>SCOM_SOL_ELC</v>
          </cell>
          <cell r="E193">
            <v>2.8396236857719668</v>
          </cell>
          <cell r="F193">
            <v>3.2944553646260388</v>
          </cell>
          <cell r="G193">
            <v>3.9383777244229843</v>
          </cell>
          <cell r="H193">
            <v>4.4123184132357789</v>
          </cell>
          <cell r="I193">
            <v>4.6393703537834092</v>
          </cell>
          <cell r="J193">
            <v>27.726814355596641</v>
          </cell>
          <cell r="K193">
            <v>29.14121760126935</v>
          </cell>
          <cell r="L193">
            <v>30.627724584049794</v>
          </cell>
          <cell r="M193">
            <v>32.190047439628827</v>
          </cell>
          <cell r="N193">
            <v>33.832065022361249</v>
          </cell>
          <cell r="O193">
            <v>35.557843387458092</v>
          </cell>
          <cell r="P193">
            <v>37.371655865491206</v>
          </cell>
        </row>
        <row r="194">
          <cell r="B194" t="str">
            <v>SCOM-ESOLPV</v>
          </cell>
          <cell r="C194" t="str">
            <v>VAR_fin</v>
          </cell>
          <cell r="D194" t="str">
            <v>SOL</v>
          </cell>
          <cell r="E194">
            <v>2.8396236857719668</v>
          </cell>
          <cell r="F194">
            <v>3.2944553646260388</v>
          </cell>
          <cell r="G194">
            <v>3.9383777244229843</v>
          </cell>
          <cell r="H194">
            <v>4.4123184132357789</v>
          </cell>
          <cell r="I194">
            <v>4.6393703537834092</v>
          </cell>
          <cell r="J194">
            <v>27.726814355596641</v>
          </cell>
          <cell r="K194">
            <v>29.14121760126935</v>
          </cell>
          <cell r="L194">
            <v>30.627724584049794</v>
          </cell>
          <cell r="M194">
            <v>32.190047439628827</v>
          </cell>
          <cell r="N194">
            <v>33.832065022361249</v>
          </cell>
          <cell r="O194">
            <v>35.557843387458092</v>
          </cell>
          <cell r="P194">
            <v>37.371655865491206</v>
          </cell>
        </row>
        <row r="195">
          <cell r="B195" t="str">
            <v>SCOM-ESOLPV</v>
          </cell>
          <cell r="C195" t="str">
            <v>VAR_fin</v>
          </cell>
          <cell r="D195" t="str">
            <v>SOLPVC</v>
          </cell>
          <cell r="E195">
            <v>2.8396236857719699</v>
          </cell>
          <cell r="F195">
            <v>3.2944553646260402</v>
          </cell>
          <cell r="G195">
            <v>3.9383777244229901</v>
          </cell>
          <cell r="H195">
            <v>4.4123184132357798</v>
          </cell>
          <cell r="I195">
            <v>4.6393703537834101</v>
          </cell>
          <cell r="J195">
            <v>27.726814355596598</v>
          </cell>
          <cell r="K195">
            <v>29.1412176012693</v>
          </cell>
          <cell r="L195">
            <v>30.627724584049801</v>
          </cell>
          <cell r="M195">
            <v>32.190047439628799</v>
          </cell>
          <cell r="N195">
            <v>33.832065022361199</v>
          </cell>
          <cell r="O195">
            <v>35.557843387458099</v>
          </cell>
          <cell r="P195">
            <v>37.371655865491199</v>
          </cell>
        </row>
        <row r="196">
          <cell r="B196" t="str">
            <v>SCOM-ESOLPV</v>
          </cell>
          <cell r="C196" t="str">
            <v>VAR_ncap</v>
          </cell>
          <cell r="D196" t="str">
            <v>-</v>
          </cell>
          <cell r="F196">
            <v>1.11442910661121E-7</v>
          </cell>
          <cell r="G196">
            <v>6.8708094037467696E-4</v>
          </cell>
          <cell r="H196">
            <v>2.0304180661917201E-4</v>
          </cell>
          <cell r="I196">
            <v>0.52299828472292897</v>
          </cell>
          <cell r="J196">
            <v>6.0788362300632697</v>
          </cell>
          <cell r="K196">
            <v>0.60707779129028305</v>
          </cell>
          <cell r="L196">
            <v>0.36800378968686298</v>
          </cell>
          <cell r="M196">
            <v>1.55615400548643</v>
          </cell>
          <cell r="N196">
            <v>5.8383946216465201</v>
          </cell>
          <cell r="O196">
            <v>1.0340139708668299</v>
          </cell>
          <cell r="P196">
            <v>0.81671851777789795</v>
          </cell>
        </row>
        <row r="197">
          <cell r="B197" t="str">
            <v>SCOM-ESOLPV</v>
          </cell>
          <cell r="C197" t="str">
            <v>VAR_cap</v>
          </cell>
          <cell r="D197" t="str">
            <v>-</v>
          </cell>
          <cell r="E197">
            <v>0.90292899999999998</v>
          </cell>
          <cell r="F197">
            <v>1.1231013730109207</v>
          </cell>
          <cell r="G197">
            <v>1.1759161923832855</v>
          </cell>
          <cell r="H197">
            <v>1.0915494124305845</v>
          </cell>
          <cell r="I197">
            <v>1.1477193397773831</v>
          </cell>
          <cell r="J197">
            <v>6.8592669139690621</v>
          </cell>
          <cell r="K197">
            <v>7.2091726779482901</v>
          </cell>
          <cell r="L197">
            <v>7.5769160957633499</v>
          </cell>
          <cell r="M197">
            <v>7.9634154237768104</v>
          </cell>
          <cell r="N197">
            <v>8.36963020811009</v>
          </cell>
          <cell r="O197">
            <v>8.7965663876866405</v>
          </cell>
          <cell r="P197">
            <v>9.2452811157776704</v>
          </cell>
        </row>
        <row r="198">
          <cell r="B198" t="str">
            <v>D-SCOM_LTH</v>
          </cell>
          <cell r="C198" t="str">
            <v>VAR_fout</v>
          </cell>
          <cell r="D198" t="str">
            <v>SCOM_LTH_DH</v>
          </cell>
          <cell r="E198">
            <v>5.6100267755593514</v>
          </cell>
          <cell r="F198">
            <v>6.0767291377883508</v>
          </cell>
          <cell r="G198">
            <v>6.0767395509990667</v>
          </cell>
          <cell r="H198">
            <v>6.0767450915387071</v>
          </cell>
          <cell r="I198">
            <v>6.0767741748576665</v>
          </cell>
          <cell r="J198">
            <v>6.2612992476362743</v>
          </cell>
          <cell r="K198">
            <v>7.7460613869444765</v>
          </cell>
          <cell r="L198">
            <v>7.7468648132893749</v>
          </cell>
          <cell r="M198">
            <v>8.3097921374179009</v>
          </cell>
          <cell r="N198">
            <v>8.309835271412684</v>
          </cell>
          <cell r="O198">
            <v>8.309861534899019</v>
          </cell>
          <cell r="P198">
            <v>8.3100688666633893</v>
          </cell>
        </row>
        <row r="199">
          <cell r="B199" t="str">
            <v>D-SCOM_LTH</v>
          </cell>
          <cell r="C199" t="str">
            <v>VAR_fin</v>
          </cell>
          <cell r="D199" t="str">
            <v>LTH</v>
          </cell>
          <cell r="E199">
            <v>6.0988048421014751</v>
          </cell>
          <cell r="F199">
            <v>6.604432839560908</v>
          </cell>
          <cell r="G199">
            <v>6.6018415913824304</v>
          </cell>
          <cell r="H199">
            <v>6.5975145524000762</v>
          </cell>
          <cell r="I199">
            <v>6.5932187333126038</v>
          </cell>
          <cell r="J199">
            <v>6.788973016606592</v>
          </cell>
          <cell r="K199">
            <v>8.3933624635771178</v>
          </cell>
          <cell r="L199">
            <v>8.388737981898915</v>
          </cell>
          <cell r="M199">
            <v>8.9983071351988126</v>
          </cell>
          <cell r="N199">
            <v>8.9983538430979575</v>
          </cell>
          <cell r="O199">
            <v>8.9983822826681177</v>
          </cell>
          <cell r="P199">
            <v>8.9986067930847256</v>
          </cell>
        </row>
        <row r="200">
          <cell r="B200" t="str">
            <v>D-SCOM_LTH</v>
          </cell>
          <cell r="C200" t="str">
            <v>VAR_ncap</v>
          </cell>
          <cell r="D200" t="str">
            <v>-</v>
          </cell>
          <cell r="E200">
            <v>0.84970173097576096</v>
          </cell>
          <cell r="F200">
            <v>1.6040744387004601E-6</v>
          </cell>
          <cell r="G200">
            <v>1.2402910675299799E-6</v>
          </cell>
          <cell r="H200">
            <v>1.01709213389445E-6</v>
          </cell>
          <cell r="I200">
            <v>1.69005158474764E-6</v>
          </cell>
          <cell r="J200">
            <v>1.2363095968127099E-6</v>
          </cell>
          <cell r="K200">
            <v>1.68899015469209E-6</v>
          </cell>
          <cell r="L200">
            <v>2.39357821302149E-6</v>
          </cell>
          <cell r="M200">
            <v>2.8777974280676798E-6</v>
          </cell>
          <cell r="N200">
            <v>5.6020964278774702E-6</v>
          </cell>
          <cell r="O200">
            <v>8.4897623862989308E-6</v>
          </cell>
          <cell r="P200">
            <v>3.4798021853284903E-5</v>
          </cell>
        </row>
        <row r="201">
          <cell r="B201" t="str">
            <v>D-SCOM_LTH</v>
          </cell>
          <cell r="C201" t="str">
            <v>VAR_cap</v>
          </cell>
          <cell r="D201" t="str">
            <v>-</v>
          </cell>
          <cell r="E201">
            <v>0.84970173097576096</v>
          </cell>
          <cell r="F201">
            <v>0.84970333505020001</v>
          </cell>
          <cell r="G201">
            <v>0.84970457534126798</v>
          </cell>
          <cell r="H201">
            <v>0.84970559243340105</v>
          </cell>
          <cell r="I201">
            <v>0.84970728248498595</v>
          </cell>
          <cell r="J201">
            <v>0.84970851879458298</v>
          </cell>
          <cell r="K201">
            <v>0.84971020778473805</v>
          </cell>
          <cell r="L201">
            <v>0.84971260136295101</v>
          </cell>
          <cell r="M201">
            <v>0.84971547916037904</v>
          </cell>
          <cell r="N201">
            <v>0.84972108125680701</v>
          </cell>
          <cell r="O201">
            <v>0.849729571019193</v>
          </cell>
          <cell r="P201">
            <v>0.84976436904104602</v>
          </cell>
        </row>
        <row r="202">
          <cell r="B202" t="str">
            <v>EHYD-RUNS15</v>
          </cell>
          <cell r="C202" t="str">
            <v>VAR_fout</v>
          </cell>
          <cell r="D202" t="str">
            <v>ELC35</v>
          </cell>
          <cell r="F202">
            <v>3.4476309495532595E-3</v>
          </cell>
          <cell r="G202">
            <v>5.02317414048042E-2</v>
          </cell>
          <cell r="H202">
            <v>9.9339465863580501E-2</v>
          </cell>
          <cell r="I202">
            <v>8.4592342085610964E-2</v>
          </cell>
          <cell r="J202">
            <v>9.7342039573339326E-2</v>
          </cell>
          <cell r="K202">
            <v>0.10024045575171296</v>
          </cell>
          <cell r="L202">
            <v>0.10290392171040344</v>
          </cell>
          <cell r="M202">
            <v>0.10292286620525144</v>
          </cell>
          <cell r="N202">
            <v>0.10292092877091041</v>
          </cell>
          <cell r="O202">
            <v>0.10286855158395325</v>
          </cell>
          <cell r="P202">
            <v>0.10276047114718465</v>
          </cell>
        </row>
        <row r="203">
          <cell r="B203" t="str">
            <v>EHYD-RUNS15</v>
          </cell>
          <cell r="C203" t="str">
            <v>VAR_fin</v>
          </cell>
          <cell r="D203" t="str">
            <v>HYDR</v>
          </cell>
          <cell r="F203">
            <v>3.4476309495532595E-3</v>
          </cell>
          <cell r="G203">
            <v>5.02317414048042E-2</v>
          </cell>
          <cell r="H203">
            <v>9.9339465863580501E-2</v>
          </cell>
          <cell r="I203">
            <v>8.4592342085610964E-2</v>
          </cell>
          <cell r="J203">
            <v>9.7342039573339326E-2</v>
          </cell>
          <cell r="K203">
            <v>0.10024045575171296</v>
          </cell>
          <cell r="L203">
            <v>0.10290392171040344</v>
          </cell>
          <cell r="M203">
            <v>0.10292286620525144</v>
          </cell>
          <cell r="N203">
            <v>0.10292092877091041</v>
          </cell>
          <cell r="O203">
            <v>0.10286855158395325</v>
          </cell>
          <cell r="P203">
            <v>0.10276047114718465</v>
          </cell>
        </row>
        <row r="204">
          <cell r="B204" t="str">
            <v>EHYD-RUNS15</v>
          </cell>
          <cell r="C204" t="str">
            <v>VAR_ncap</v>
          </cell>
          <cell r="D204" t="str">
            <v>-</v>
          </cell>
          <cell r="F204">
            <v>2.9463028092780098E-4</v>
          </cell>
          <cell r="G204">
            <v>3.0074597463009499E-3</v>
          </cell>
          <cell r="H204">
            <v>3.0793476327608698E-3</v>
          </cell>
          <cell r="I204">
            <v>1.58853872252113E-6</v>
          </cell>
          <cell r="J204">
            <v>1.8577803417705901E-6</v>
          </cell>
          <cell r="K204">
            <v>8.3776783843320596E-6</v>
          </cell>
          <cell r="L204">
            <v>3.0596128678822097E-5</v>
          </cell>
          <cell r="M204">
            <v>4.2152136510280403E-7</v>
          </cell>
          <cell r="N204">
            <v>3.68788238952275E-6</v>
          </cell>
          <cell r="O204">
            <v>1.4658562124074201E-6</v>
          </cell>
          <cell r="P204">
            <v>1.3005550691214601E-4</v>
          </cell>
        </row>
        <row r="205">
          <cell r="B205" t="str">
            <v>EHYD-RUNS15</v>
          </cell>
          <cell r="C205" t="str">
            <v>VAR_cap</v>
          </cell>
          <cell r="D205" t="str">
            <v>-</v>
          </cell>
          <cell r="F205">
            <v>2.9463028092780098E-4</v>
          </cell>
          <cell r="G205">
            <v>3.3020900272287498E-3</v>
          </cell>
          <cell r="H205">
            <v>6.3814376599896196E-3</v>
          </cell>
          <cell r="I205">
            <v>6.3830261987121396E-3</v>
          </cell>
          <cell r="J205">
            <v>6.38488397905391E-3</v>
          </cell>
          <cell r="K205">
            <v>6.39326165743824E-3</v>
          </cell>
          <cell r="L205">
            <v>6.4238577861170697E-3</v>
          </cell>
          <cell r="M205">
            <v>6.4242793074821697E-3</v>
          </cell>
          <cell r="N205">
            <v>6.4279671898716901E-3</v>
          </cell>
          <cell r="O205">
            <v>6.4294330460841001E-3</v>
          </cell>
          <cell r="P205">
            <v>6.5594885529962404E-3</v>
          </cell>
        </row>
        <row r="206">
          <cell r="B206" t="str">
            <v>EHYD-RUN10</v>
          </cell>
          <cell r="C206" t="str">
            <v>VAR_fout</v>
          </cell>
          <cell r="D206" t="str">
            <v>ELC13</v>
          </cell>
          <cell r="F206">
            <v>8.8808742490174945E-3</v>
          </cell>
          <cell r="G206">
            <v>1.4945686178280723E-2</v>
          </cell>
          <cell r="H206">
            <v>1.5918516419886279E-2</v>
          </cell>
          <cell r="I206">
            <v>1.5915392165711049E-2</v>
          </cell>
          <cell r="J206">
            <v>1.5915291772821683E-2</v>
          </cell>
          <cell r="K206">
            <v>1.5755516189691003E-2</v>
          </cell>
          <cell r="L206">
            <v>1.4973026657305964E-2</v>
          </cell>
          <cell r="M206">
            <v>1.5254279908825365E-2</v>
          </cell>
          <cell r="N206">
            <v>1.979526007369195E-2</v>
          </cell>
          <cell r="O206">
            <v>2.0822408881476465E-2</v>
          </cell>
          <cell r="P206">
            <v>2.8541062699114942E-2</v>
          </cell>
        </row>
        <row r="207">
          <cell r="B207" t="str">
            <v>EHYD-RUN10</v>
          </cell>
          <cell r="C207" t="str">
            <v>VAR_fin</v>
          </cell>
          <cell r="D207" t="str">
            <v>HYDR</v>
          </cell>
          <cell r="F207">
            <v>8.8808742490174945E-3</v>
          </cell>
          <cell r="G207">
            <v>1.4945686178280723E-2</v>
          </cell>
          <cell r="H207">
            <v>1.5918516419886279E-2</v>
          </cell>
          <cell r="I207">
            <v>1.5915392165711049E-2</v>
          </cell>
          <cell r="J207">
            <v>1.5915291772821683E-2</v>
          </cell>
          <cell r="K207">
            <v>1.5755516189691003E-2</v>
          </cell>
          <cell r="L207">
            <v>1.4973026657305964E-2</v>
          </cell>
          <cell r="M207">
            <v>1.5254279908825365E-2</v>
          </cell>
          <cell r="N207">
            <v>1.979526007369195E-2</v>
          </cell>
          <cell r="O207">
            <v>2.0822408881476465E-2</v>
          </cell>
          <cell r="P207">
            <v>2.8541062699114942E-2</v>
          </cell>
        </row>
        <row r="208">
          <cell r="B208" t="str">
            <v>EHYD-RUN10</v>
          </cell>
          <cell r="C208" t="str">
            <v>VAR_ncap</v>
          </cell>
          <cell r="D208" t="str">
            <v>-</v>
          </cell>
          <cell r="F208">
            <v>7.6567518922676702E-4</v>
          </cell>
          <cell r="G208">
            <v>5.0016043596638803E-4</v>
          </cell>
          <cell r="H208">
            <v>9.1215863875264292E-6</v>
          </cell>
          <cell r="I208">
            <v>1.32300243560799E-6</v>
          </cell>
          <cell r="J208">
            <v>7.9068583693613296E-7</v>
          </cell>
          <cell r="K208">
            <v>8.0560167957147398E-7</v>
          </cell>
          <cell r="L208">
            <v>2.3014580928666002E-6</v>
          </cell>
          <cell r="M208">
            <v>3.0613934393992403E-5</v>
          </cell>
          <cell r="N208">
            <v>3.9330100911175398E-4</v>
          </cell>
          <cell r="O208">
            <v>4.3766902546003301E-5</v>
          </cell>
          <cell r="P208">
            <v>6.6134740747487205E-4</v>
          </cell>
        </row>
        <row r="209">
          <cell r="B209" t="str">
            <v>EHYD-RUN10</v>
          </cell>
          <cell r="C209" t="str">
            <v>VAR_cap</v>
          </cell>
          <cell r="D209" t="str">
            <v>-</v>
          </cell>
          <cell r="F209">
            <v>7.6567518922676702E-4</v>
          </cell>
          <cell r="G209">
            <v>1.2658356251931599E-3</v>
          </cell>
          <cell r="H209">
            <v>1.27495721158068E-3</v>
          </cell>
          <cell r="I209">
            <v>1.27628021401629E-3</v>
          </cell>
          <cell r="J209">
            <v>1.2770708998532301E-3</v>
          </cell>
          <cell r="K209">
            <v>1.2778765015327999E-3</v>
          </cell>
          <cell r="L209">
            <v>1.2801779596256599E-3</v>
          </cell>
          <cell r="M209">
            <v>1.3107918940196599E-3</v>
          </cell>
          <cell r="N209">
            <v>1.7040929031314101E-3</v>
          </cell>
          <cell r="O209">
            <v>1.74785980567741E-3</v>
          </cell>
          <cell r="P209">
            <v>2.4092072131522901E-3</v>
          </cell>
        </row>
        <row r="210">
          <cell r="B210" t="str">
            <v>ITOT-CHPWOD</v>
          </cell>
          <cell r="C210" t="str">
            <v>VAR_fout</v>
          </cell>
          <cell r="D210" t="str">
            <v>ITOT_LTH_CHP</v>
          </cell>
          <cell r="E210">
            <v>0.66046917886113055</v>
          </cell>
          <cell r="F210">
            <v>1.70061473355465</v>
          </cell>
          <cell r="G210">
            <v>3.3930107705347905</v>
          </cell>
          <cell r="H210">
            <v>3.2808152140433817</v>
          </cell>
          <cell r="I210">
            <v>3.236586319483933</v>
          </cell>
          <cell r="J210">
            <v>1.999016793200223</v>
          </cell>
          <cell r="K210">
            <v>0.92277743861083872</v>
          </cell>
          <cell r="L210">
            <v>0.81878366703849936</v>
          </cell>
          <cell r="M210">
            <v>3.3761879923005104E-2</v>
          </cell>
          <cell r="N210">
            <v>1.6503180522307009E-2</v>
          </cell>
          <cell r="O210">
            <v>1.4920472310670415E-2</v>
          </cell>
          <cell r="P210">
            <v>1.5716735684532905E-2</v>
          </cell>
        </row>
        <row r="211">
          <cell r="B211" t="str">
            <v>ITOT-CHPWOD</v>
          </cell>
          <cell r="C211" t="str">
            <v>VAR_fout</v>
          </cell>
          <cell r="D211" t="str">
            <v>ITOT_KEV_WOD_ELC_CHP</v>
          </cell>
          <cell r="E211">
            <v>0.17269749422045938</v>
          </cell>
          <cell r="F211">
            <v>0.48831482018380068</v>
          </cell>
          <cell r="G211">
            <v>1.1424638575819279</v>
          </cell>
          <cell r="H211">
            <v>1.5509308284568679</v>
          </cell>
          <cell r="I211">
            <v>1.5300226237560377</v>
          </cell>
          <cell r="J211">
            <v>0.94498975678555808</v>
          </cell>
          <cell r="K211">
            <v>0.43622206188875934</v>
          </cell>
          <cell r="L211">
            <v>0.38706136987274448</v>
          </cell>
          <cell r="M211">
            <v>1.5960161418147836E-2</v>
          </cell>
          <cell r="N211">
            <v>7.8015035196360204E-3</v>
          </cell>
          <cell r="O211">
            <v>7.0533141832259992E-3</v>
          </cell>
          <cell r="P211">
            <v>7.4297295963246437E-3</v>
          </cell>
        </row>
        <row r="212">
          <cell r="B212" t="str">
            <v>ITOT-CHPWOD</v>
          </cell>
          <cell r="C212" t="str">
            <v>VAR_fin</v>
          </cell>
          <cell r="D212" t="str">
            <v>IWOD</v>
          </cell>
          <cell r="E212">
            <v>0.87454192996061841</v>
          </cell>
          <cell r="F212">
            <v>2.1630907621575894</v>
          </cell>
          <cell r="G212">
            <v>4.5498672696548939</v>
          </cell>
          <cell r="H212">
            <v>5.2624550583828027</v>
          </cell>
          <cell r="I212">
            <v>5.2505959673525169</v>
          </cell>
          <cell r="J212">
            <v>2.6835781422681904</v>
          </cell>
          <cell r="K212">
            <v>1.2136645442974523</v>
          </cell>
          <cell r="L212">
            <v>1.0542934734642999</v>
          </cell>
          <cell r="M212">
            <v>4.7225253284303395E-2</v>
          </cell>
          <cell r="N212">
            <v>2.9558791289268544E-2</v>
          </cell>
          <cell r="O212">
            <v>2.25778317082054E-2</v>
          </cell>
          <cell r="P212">
            <v>3.0384341164376188E-2</v>
          </cell>
        </row>
        <row r="213">
          <cell r="B213" t="str">
            <v>ITOT-CHPWOD</v>
          </cell>
          <cell r="C213" t="str">
            <v>VAR_ncap</v>
          </cell>
          <cell r="D213" t="str">
            <v>-</v>
          </cell>
          <cell r="F213">
            <v>1.6376589927706402E-2</v>
          </cell>
          <cell r="G213">
            <v>2.4189567020530399E-2</v>
          </cell>
          <cell r="H213">
            <v>1.51179005966915E-2</v>
          </cell>
          <cell r="I213">
            <v>2.5498806012356899E-2</v>
          </cell>
          <cell r="J213">
            <v>1.7237328761210501E-2</v>
          </cell>
          <cell r="K213">
            <v>1.90651200477149E-5</v>
          </cell>
          <cell r="L213">
            <v>4.3104203043782497E-4</v>
          </cell>
          <cell r="M213">
            <v>6.5105960883973899E-6</v>
          </cell>
          <cell r="N213">
            <v>1.75778305643891E-4</v>
          </cell>
          <cell r="O213">
            <v>2.8185047051239401E-4</v>
          </cell>
          <cell r="P213">
            <v>1.02416655040356E-4</v>
          </cell>
        </row>
        <row r="214">
          <cell r="B214" t="str">
            <v>ITOT-CHPWOD</v>
          </cell>
          <cell r="C214" t="str">
            <v>VAR_cap</v>
          </cell>
          <cell r="D214" t="str">
            <v>-</v>
          </cell>
          <cell r="E214">
            <v>8.2147167646090397E-3</v>
          </cell>
          <cell r="F214">
            <v>1.805494442564165E-2</v>
          </cell>
          <cell r="G214">
            <v>4.2243221530598798E-2</v>
          </cell>
          <cell r="H214">
            <v>5.7351890563639776E-2</v>
          </cell>
          <cell r="I214">
            <v>7.3199404107433266E-2</v>
          </cell>
          <cell r="J214">
            <v>6.0038713714448105E-2</v>
          </cell>
          <cell r="K214">
            <v>3.2633956606876402E-2</v>
          </cell>
          <cell r="L214">
            <v>1.7683204786448921E-2</v>
          </cell>
          <cell r="M214">
            <v>1.1866360543118701E-3</v>
          </cell>
          <cell r="N214">
            <v>5.8242325119848258E-4</v>
          </cell>
          <cell r="O214">
            <v>5.2668002249776739E-4</v>
          </cell>
          <cell r="P214">
            <v>5.5212923677222059E-4</v>
          </cell>
        </row>
        <row r="215">
          <cell r="B215" t="str">
            <v>EHYD-RUN15</v>
          </cell>
          <cell r="C215" t="str">
            <v>VAR_fout</v>
          </cell>
          <cell r="D215" t="str">
            <v>ELC13</v>
          </cell>
          <cell r="F215">
            <v>5.0787604166769446E-3</v>
          </cell>
          <cell r="G215">
            <v>5.1606670966052844E-3</v>
          </cell>
          <cell r="H215">
            <v>2.5951766356431798</v>
          </cell>
          <cell r="I215">
            <v>3.4213849552309075</v>
          </cell>
          <cell r="J215">
            <v>3.7242843902629295</v>
          </cell>
          <cell r="K215">
            <v>4.223200114999317</v>
          </cell>
          <cell r="L215">
            <v>6.9085983801199946</v>
          </cell>
          <cell r="M215">
            <v>6.9085942232229849</v>
          </cell>
          <cell r="N215">
            <v>6.908600118260976</v>
          </cell>
          <cell r="O215">
            <v>6.9086619342994862</v>
          </cell>
          <cell r="P215">
            <v>6.908820451645945</v>
          </cell>
        </row>
        <row r="216">
          <cell r="B216" t="str">
            <v>EHYD-RUN15</v>
          </cell>
          <cell r="C216" t="str">
            <v>VAR_fin</v>
          </cell>
          <cell r="D216" t="str">
            <v>HYDR</v>
          </cell>
          <cell r="F216">
            <v>5.0787604166769446E-3</v>
          </cell>
          <cell r="G216">
            <v>5.1606670966052844E-3</v>
          </cell>
          <cell r="H216">
            <v>2.5951766356431798</v>
          </cell>
          <cell r="I216">
            <v>3.4213849552309075</v>
          </cell>
          <cell r="J216">
            <v>3.7242843902629295</v>
          </cell>
          <cell r="K216">
            <v>4.223200114999317</v>
          </cell>
          <cell r="L216">
            <v>6.9085983801199946</v>
          </cell>
          <cell r="M216">
            <v>6.9085942232229849</v>
          </cell>
          <cell r="N216">
            <v>6.908600118260976</v>
          </cell>
          <cell r="O216">
            <v>6.9086619342994862</v>
          </cell>
          <cell r="P216">
            <v>6.908820451645945</v>
          </cell>
        </row>
        <row r="217">
          <cell r="B217" t="str">
            <v>EHYD-RUN15</v>
          </cell>
          <cell r="C217" t="str">
            <v>VAR_ncap</v>
          </cell>
          <cell r="D217" t="str">
            <v>-</v>
          </cell>
          <cell r="F217">
            <v>4.3694033435006502E-4</v>
          </cell>
          <cell r="G217">
            <v>0.26432660784679401</v>
          </cell>
          <cell r="H217">
            <v>2.89196146516195E-6</v>
          </cell>
          <cell r="I217">
            <v>3.3133467977220299E-6</v>
          </cell>
          <cell r="J217">
            <v>3.2298138284360499E-5</v>
          </cell>
          <cell r="K217">
            <v>0.226344386960382</v>
          </cell>
          <cell r="L217">
            <v>6.31443377305107E-7</v>
          </cell>
          <cell r="M217">
            <v>2.4686503511119199E-6</v>
          </cell>
          <cell r="N217">
            <v>1.8724876442671101E-6</v>
          </cell>
          <cell r="O217">
            <v>1.6829155875625E-5</v>
          </cell>
        </row>
        <row r="218">
          <cell r="B218" t="str">
            <v>EHYD-RUN15</v>
          </cell>
          <cell r="C218" t="str">
            <v>VAR_cap</v>
          </cell>
          <cell r="D218" t="str">
            <v>-</v>
          </cell>
          <cell r="F218">
            <v>4.3694033435006502E-4</v>
          </cell>
          <cell r="G218">
            <v>4.3694033435006502E-4</v>
          </cell>
          <cell r="H218">
            <v>0.18452520808667799</v>
          </cell>
          <cell r="I218">
            <v>0.26476644014260903</v>
          </cell>
          <cell r="J218">
            <v>0.26476905769672499</v>
          </cell>
          <cell r="K218">
            <v>0.30023625856116198</v>
          </cell>
          <cell r="L218">
            <v>0.491146438588073</v>
          </cell>
          <cell r="M218">
            <v>0.491147540697084</v>
          </cell>
          <cell r="N218">
            <v>0.491149538681802</v>
          </cell>
          <cell r="O218">
            <v>0.49115371411467701</v>
          </cell>
          <cell r="P218">
            <v>0.49116824032532203</v>
          </cell>
        </row>
        <row r="219">
          <cell r="B219" t="str">
            <v>SCOM-SWHSTG-CHPWOD</v>
          </cell>
          <cell r="C219" t="str">
            <v>VAR_fout</v>
          </cell>
          <cell r="D219" t="str">
            <v>AUX_SCOM-CHPWOD_OUT</v>
          </cell>
          <cell r="E219">
            <v>6.4440447503668358E-5</v>
          </cell>
          <cell r="F219">
            <v>1.3068342496689239E-4</v>
          </cell>
          <cell r="G219">
            <v>1.334837840944084E-4</v>
          </cell>
          <cell r="H219">
            <v>7.6556865586379181E-3</v>
          </cell>
          <cell r="I219">
            <v>1.4232851310432733E-2</v>
          </cell>
          <cell r="J219">
            <v>2.6708498873260902E-2</v>
          </cell>
          <cell r="K219">
            <v>3.6135055653617444E-2</v>
          </cell>
          <cell r="L219">
            <v>7.3855100656594411E-2</v>
          </cell>
          <cell r="M219">
            <v>0.24202033463753531</v>
          </cell>
          <cell r="N219">
            <v>0.22401465425156949</v>
          </cell>
          <cell r="O219">
            <v>0.22124613084445993</v>
          </cell>
          <cell r="P219">
            <v>0.3292783019701</v>
          </cell>
        </row>
        <row r="220">
          <cell r="B220" t="str">
            <v>SCOM-SWHSTG-CHPWOD</v>
          </cell>
          <cell r="C220" t="str">
            <v>VAR_fout</v>
          </cell>
          <cell r="D220" t="str">
            <v>SCOM_LTH_CHPWOD</v>
          </cell>
          <cell r="E220">
            <v>6.4440447503668466E-5</v>
          </cell>
          <cell r="F220">
            <v>1.3079024155945802E-4</v>
          </cell>
          <cell r="G220">
            <v>1.3365426146873089E-4</v>
          </cell>
          <cell r="H220">
            <v>7.6556865586379077E-3</v>
          </cell>
          <cell r="I220">
            <v>1.4248683180633411E-2</v>
          </cell>
          <cell r="J220">
            <v>2.6708498873260857E-2</v>
          </cell>
          <cell r="K220">
            <v>3.6170378288664942E-2</v>
          </cell>
          <cell r="L220">
            <v>7.3855100656594383E-2</v>
          </cell>
          <cell r="M220">
            <v>0.24202033463753528</v>
          </cell>
          <cell r="N220">
            <v>0.22401465425156949</v>
          </cell>
          <cell r="O220">
            <v>0.22124613084445993</v>
          </cell>
          <cell r="P220">
            <v>0.3292783019701</v>
          </cell>
        </row>
        <row r="221">
          <cell r="B221" t="str">
            <v>SCOM-SWHSTG-CHPWOD</v>
          </cell>
          <cell r="C221" t="str">
            <v>VAR_fin</v>
          </cell>
          <cell r="D221" t="str">
            <v>AUX_SCOM-CHPWOD_IN</v>
          </cell>
          <cell r="E221">
            <v>6.4440447503668466E-5</v>
          </cell>
          <cell r="F221">
            <v>1.3079024155945802E-4</v>
          </cell>
          <cell r="G221">
            <v>1.3365426146873089E-4</v>
          </cell>
          <cell r="H221">
            <v>8.806269398898536E-3</v>
          </cell>
          <cell r="I221">
            <v>1.5838499875819787E-2</v>
          </cell>
          <cell r="J221">
            <v>2.8725445669524546E-2</v>
          </cell>
          <cell r="K221">
            <v>3.7684107058966888E-2</v>
          </cell>
          <cell r="L221">
            <v>7.4607741449270223E-2</v>
          </cell>
          <cell r="M221">
            <v>0.24447161415792795</v>
          </cell>
          <cell r="N221">
            <v>0.22628405821330877</v>
          </cell>
          <cell r="O221">
            <v>0.22348756992267999</v>
          </cell>
          <cell r="P221">
            <v>0.33261097509688387</v>
          </cell>
        </row>
        <row r="222">
          <cell r="B222" t="str">
            <v>SCOM-SWHSTG-CHPWOD</v>
          </cell>
          <cell r="C222" t="str">
            <v>VAR_fin</v>
          </cell>
          <cell r="D222" t="str">
            <v>SCOM_LTH_CHPWOD</v>
          </cell>
          <cell r="E222">
            <v>6.4440447503668466E-5</v>
          </cell>
          <cell r="F222">
            <v>1.3079024155945802E-4</v>
          </cell>
          <cell r="G222">
            <v>1.3365426146873089E-4</v>
          </cell>
          <cell r="H222">
            <v>8.806269398898536E-3</v>
          </cell>
          <cell r="I222">
            <v>1.5838499875819787E-2</v>
          </cell>
          <cell r="J222">
            <v>2.8725445669524546E-2</v>
          </cell>
          <cell r="K222">
            <v>3.7684107058966888E-2</v>
          </cell>
          <cell r="L222">
            <v>7.4607741449270223E-2</v>
          </cell>
          <cell r="M222">
            <v>0.24447161415792795</v>
          </cell>
          <cell r="N222">
            <v>0.22628405821330877</v>
          </cell>
          <cell r="O222">
            <v>0.22348756992267999</v>
          </cell>
          <cell r="P222">
            <v>0.33261097509688387</v>
          </cell>
        </row>
        <row r="223">
          <cell r="B223" t="str">
            <v>SCOM-SWHSTG-CHPWOD</v>
          </cell>
          <cell r="C223" t="str">
            <v>VAR_ncap</v>
          </cell>
          <cell r="D223" t="str">
            <v>-</v>
          </cell>
          <cell r="E223">
            <v>9.05663172017015E-3</v>
          </cell>
          <cell r="F223">
            <v>2.5900336469083E-4</v>
          </cell>
          <cell r="G223">
            <v>5.1711263685330796E-4</v>
          </cell>
          <cell r="H223">
            <v>6.5223434601658302E-4</v>
          </cell>
          <cell r="I223">
            <v>1.1419953749711101E-2</v>
          </cell>
          <cell r="J223">
            <v>4.5511484571791102E-3</v>
          </cell>
          <cell r="K223">
            <v>8.3523448406043997E-4</v>
          </cell>
          <cell r="L223">
            <v>1.8205927781580599E-2</v>
          </cell>
          <cell r="M223">
            <v>5.4357270100165503E-4</v>
          </cell>
          <cell r="N223">
            <v>1.26512561306597E-2</v>
          </cell>
          <cell r="O223">
            <v>8.1564484328686595E-3</v>
          </cell>
          <cell r="P223">
            <v>2.9931783514067702E-2</v>
          </cell>
        </row>
        <row r="224">
          <cell r="B224" t="str">
            <v>SCOM-SWHSTG-CHPWOD</v>
          </cell>
          <cell r="C224" t="str">
            <v>VAR_cap</v>
          </cell>
          <cell r="D224" t="str">
            <v>-</v>
          </cell>
          <cell r="E224">
            <v>9.05663172017015E-3</v>
          </cell>
          <cell r="F224">
            <v>9.2814845546786394E-3</v>
          </cell>
          <cell r="G224">
            <v>9.7162566377455625E-3</v>
          </cell>
          <cell r="H224">
            <v>1.0250954235908214E-2</v>
          </cell>
          <cell r="I224">
            <v>1.4756131059691776E-2</v>
          </cell>
          <cell r="J224">
            <v>1.6387555355246882E-2</v>
          </cell>
          <cell r="K224">
            <v>1.6611901987276214E-2</v>
          </cell>
          <cell r="L224">
            <v>2.338288006410736E-2</v>
          </cell>
          <cell r="M224">
            <v>1.9819696188234537E-2</v>
          </cell>
          <cell r="N224">
            <v>3.1104257240382887E-2</v>
          </cell>
          <cell r="O224">
            <v>2.4012913293006245E-2</v>
          </cell>
          <cell r="P224">
            <v>5.047988743198293E-2</v>
          </cell>
        </row>
        <row r="225">
          <cell r="B225" t="str">
            <v>RHNM-ESOLPV</v>
          </cell>
          <cell r="C225" t="str">
            <v>VAR_fout</v>
          </cell>
          <cell r="D225" t="str">
            <v>RHNM_SOL_ELC</v>
          </cell>
          <cell r="E225"/>
          <cell r="F225">
            <v>4.799690896550669E-5</v>
          </cell>
          <cell r="G225">
            <v>2.8816493001605714</v>
          </cell>
          <cell r="H225">
            <v>6.6638805397332375</v>
          </cell>
          <cell r="I225">
            <v>16.092864657488018</v>
          </cell>
          <cell r="J225">
            <v>18.625952976688399</v>
          </cell>
          <cell r="K225">
            <v>19.971848818631386</v>
          </cell>
          <cell r="L225">
            <v>20.990647000748449</v>
          </cell>
          <cell r="M225">
            <v>22.06138239470852</v>
          </cell>
          <cell r="N225">
            <v>23.186736931581486</v>
          </cell>
          <cell r="O225">
            <v>24.369498890981451</v>
          </cell>
          <cell r="P225">
            <v>25.612600485587979</v>
          </cell>
        </row>
        <row r="226">
          <cell r="B226" t="str">
            <v>RHNM-ESOLPV</v>
          </cell>
          <cell r="C226" t="str">
            <v>VAR_fin</v>
          </cell>
          <cell r="D226" t="str">
            <v>SOL</v>
          </cell>
          <cell r="E226"/>
          <cell r="F226">
            <v>4.799690896550669E-5</v>
          </cell>
          <cell r="G226">
            <v>2.8816493001605714</v>
          </cell>
          <cell r="H226">
            <v>6.6638805397332375</v>
          </cell>
          <cell r="I226">
            <v>16.092864657488018</v>
          </cell>
          <cell r="J226">
            <v>18.625952976688399</v>
          </cell>
          <cell r="K226">
            <v>19.971848818631386</v>
          </cell>
          <cell r="L226">
            <v>20.990647000748449</v>
          </cell>
          <cell r="M226">
            <v>22.06138239470852</v>
          </cell>
          <cell r="N226">
            <v>23.186736931581486</v>
          </cell>
          <cell r="O226">
            <v>24.369498890981451</v>
          </cell>
          <cell r="P226">
            <v>25.612600485587979</v>
          </cell>
        </row>
        <row r="227">
          <cell r="B227" t="str">
            <v>RHNM-ESOLPV</v>
          </cell>
          <cell r="C227" t="str">
            <v>VAR_fin</v>
          </cell>
          <cell r="D227" t="str">
            <v>SOLPVC</v>
          </cell>
          <cell r="E227"/>
          <cell r="F227">
            <v>4.7996908965506602E-5</v>
          </cell>
          <cell r="G227">
            <v>2.8816493001605701</v>
          </cell>
          <cell r="H227">
            <v>6.6638805397332401</v>
          </cell>
          <cell r="I227">
            <v>16.092864657488001</v>
          </cell>
          <cell r="J227">
            <v>18.625952976688399</v>
          </cell>
          <cell r="K227">
            <v>19.9718488186314</v>
          </cell>
          <cell r="L227">
            <v>20.9906470007484</v>
          </cell>
          <cell r="M227">
            <v>22.061382394708499</v>
          </cell>
          <cell r="N227">
            <v>23.1867369315815</v>
          </cell>
          <cell r="O227">
            <v>24.3694988909815</v>
          </cell>
          <cell r="P227">
            <v>25.612600485588001</v>
          </cell>
        </row>
        <row r="228">
          <cell r="B228" t="str">
            <v>RHNM-ESOLPV</v>
          </cell>
          <cell r="C228" t="str">
            <v>VAR_ncap</v>
          </cell>
          <cell r="D228" t="str">
            <v>-</v>
          </cell>
          <cell r="E228"/>
          <cell r="F228">
            <v>1.6367674170843301E-5</v>
          </cell>
          <cell r="G228">
            <v>0.860381924263668</v>
          </cell>
          <cell r="H228">
            <v>0.78815968433917505</v>
          </cell>
          <cell r="I228">
            <v>2.3326139073505501</v>
          </cell>
          <cell r="J228">
            <v>0.62666101930321505</v>
          </cell>
          <cell r="K228">
            <v>1.2908147770702001</v>
          </cell>
          <cell r="L228">
            <v>0.94273283233931104</v>
          </cell>
          <cell r="M228">
            <v>1.9724408767730901</v>
          </cell>
          <cell r="N228">
            <v>1.53011948214628</v>
          </cell>
          <cell r="O228">
            <v>1.5834154275982699</v>
          </cell>
          <cell r="P228">
            <v>1.2502607608152101</v>
          </cell>
        </row>
        <row r="229">
          <cell r="B229" t="str">
            <v>RHNM-ESOLPV</v>
          </cell>
          <cell r="C229" t="str">
            <v>VAR_cap</v>
          </cell>
          <cell r="D229" t="str">
            <v>-</v>
          </cell>
          <cell r="E229"/>
          <cell r="F229">
            <v>1.6367674170843301E-5</v>
          </cell>
          <cell r="G229">
            <v>0.86039829193783801</v>
          </cell>
          <cell r="H229">
            <v>1.64855797627701</v>
          </cell>
          <cell r="I229">
            <v>3.9811718836275598</v>
          </cell>
          <cell r="J229">
            <v>4.6078265972860697</v>
          </cell>
          <cell r="K229">
            <v>4.9407844791148801</v>
          </cell>
          <cell r="L229">
            <v>5.1928225360632796</v>
          </cell>
          <cell r="M229">
            <v>5.4577092184227496</v>
          </cell>
          <cell r="N229">
            <v>5.7361079683288798</v>
          </cell>
          <cell r="O229">
            <v>6.0287086188569496</v>
          </cell>
          <cell r="P229">
            <v>6.3362365473328497</v>
          </cell>
        </row>
        <row r="230">
          <cell r="B230" t="str">
            <v>CHPNGA</v>
          </cell>
          <cell r="C230" t="str">
            <v>VAR_fout</v>
          </cell>
          <cell r="D230" t="str">
            <v>ELC35</v>
          </cell>
          <cell r="E230">
            <v>0.96590651680081652</v>
          </cell>
          <cell r="F230">
            <v>1.6666947090354077E-3</v>
          </cell>
          <cell r="G230">
            <v>1.2654360306389272E-2</v>
          </cell>
          <cell r="H230"/>
          <cell r="I230"/>
          <cell r="J230"/>
          <cell r="K230"/>
          <cell r="L230"/>
        </row>
        <row r="231">
          <cell r="B231" t="str">
            <v>CHPNGA</v>
          </cell>
          <cell r="C231" t="str">
            <v>VAR_fout</v>
          </cell>
          <cell r="D231" t="str">
            <v>LTH</v>
          </cell>
          <cell r="E231">
            <v>1.8035993340186811</v>
          </cell>
          <cell r="F231">
            <v>3.2026454938100359E-3</v>
          </cell>
          <cell r="G231">
            <v>2.5346636586230611E-2</v>
          </cell>
          <cell r="H231"/>
          <cell r="I231"/>
          <cell r="J231"/>
          <cell r="K231"/>
          <cell r="L231"/>
          <cell r="M231"/>
          <cell r="N231"/>
          <cell r="O231"/>
          <cell r="P231"/>
        </row>
        <row r="232">
          <cell r="B232" t="str">
            <v>CHPNGA</v>
          </cell>
          <cell r="C232" t="str">
            <v>VAR_fout</v>
          </cell>
          <cell r="D232" t="str">
            <v>CO2_E</v>
          </cell>
          <cell r="E232">
            <v>212.744691645708</v>
          </cell>
          <cell r="F232">
            <v>0.51028123074225795</v>
          </cell>
          <cell r="G232">
            <v>3.1941242867787598</v>
          </cell>
          <cell r="H232"/>
          <cell r="I232"/>
          <cell r="J232">
            <v>2.37018607605562E-3</v>
          </cell>
          <cell r="K232"/>
          <cell r="L232"/>
          <cell r="M232">
            <v>5.82218504585401E-2</v>
          </cell>
          <cell r="N232">
            <v>8.0092494623234894E-2</v>
          </cell>
          <cell r="O232">
            <v>6.9239097590036394E-2</v>
          </cell>
          <cell r="P232">
            <v>0.122830111172457</v>
          </cell>
        </row>
        <row r="233">
          <cell r="B233" t="str">
            <v>CHPNGA</v>
          </cell>
          <cell r="C233" t="str">
            <v>VAR_fin</v>
          </cell>
          <cell r="D233" t="str">
            <v>ENGA</v>
          </cell>
          <cell r="E233">
            <v>3.7720690008104314</v>
          </cell>
          <cell r="F233">
            <v>9.0475395521676851E-3</v>
          </cell>
          <cell r="G233">
            <v>5.6633409340048894E-2</v>
          </cell>
          <cell r="H233"/>
          <cell r="I233"/>
          <cell r="J233">
            <v>4.2024575816588986E-5</v>
          </cell>
          <cell r="K233"/>
          <cell r="L233"/>
          <cell r="M233">
            <v>1.0323023130946836E-3</v>
          </cell>
          <cell r="N233">
            <v>1.4200796919013289E-3</v>
          </cell>
          <cell r="O233">
            <v>1.227643574291427E-3</v>
          </cell>
          <cell r="P233">
            <v>2.1778388505754747E-3</v>
          </cell>
        </row>
        <row r="234">
          <cell r="B234" t="str">
            <v>CHPNGA</v>
          </cell>
          <cell r="C234" t="str">
            <v>VAR_ncap</v>
          </cell>
          <cell r="D234" t="str">
            <v>-</v>
          </cell>
          <cell r="E234"/>
          <cell r="F234">
            <v>2.04776010863662E-6</v>
          </cell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</row>
        <row r="235">
          <cell r="B235" t="str">
            <v>CHPNGA</v>
          </cell>
          <cell r="C235" t="str">
            <v>VAR_cap</v>
          </cell>
          <cell r="D235" t="str">
            <v>-</v>
          </cell>
          <cell r="E235">
            <v>5.8555444589327897E-2</v>
          </cell>
          <cell r="F235">
            <v>5.5956140609993155E-4</v>
          </cell>
          <cell r="G235">
            <v>5.5891408995903391E-4</v>
          </cell>
          <cell r="H235">
            <v>-1.7348869206512685E-7</v>
          </cell>
          <cell r="I235">
            <v>-4.6580014903367661E-8</v>
          </cell>
          <cell r="J235"/>
          <cell r="K235"/>
          <cell r="L235"/>
          <cell r="M235"/>
          <cell r="N235"/>
          <cell r="O235"/>
          <cell r="P235"/>
        </row>
        <row r="236">
          <cell r="B236" t="str">
            <v>EHYD-PUM00</v>
          </cell>
          <cell r="C236" t="str">
            <v>VAR_fout</v>
          </cell>
          <cell r="D236" t="str">
            <v>ELC</v>
          </cell>
          <cell r="E236">
            <v>12.841934118017951</v>
          </cell>
          <cell r="F236">
            <v>16.03303728349497</v>
          </cell>
          <cell r="G236">
            <v>1.8648770857476697</v>
          </cell>
          <cell r="H236">
            <v>13.79721667863698</v>
          </cell>
          <cell r="I236">
            <v>13.070185656443016</v>
          </cell>
          <cell r="J236">
            <v>13.531861300981456</v>
          </cell>
          <cell r="K236">
            <v>13.876317090202434</v>
          </cell>
          <cell r="L236">
            <v>14.045882310628084</v>
          </cell>
          <cell r="M236">
            <v>15.056077276017392</v>
          </cell>
          <cell r="N236">
            <v>20.865286470926655</v>
          </cell>
          <cell r="O236">
            <v>15.91866500280153</v>
          </cell>
          <cell r="P236">
            <v>17.762745815704612</v>
          </cell>
        </row>
        <row r="237">
          <cell r="B237" t="str">
            <v>EHYD-PUM00</v>
          </cell>
          <cell r="C237" t="str">
            <v>VAR_fout</v>
          </cell>
          <cell r="D237" t="str">
            <v>AUX_PUMP_OUT</v>
          </cell>
          <cell r="E237">
            <v>12.841934118017951</v>
          </cell>
          <cell r="F237">
            <v>16.03303728349497</v>
          </cell>
          <cell r="G237">
            <v>1.8648770857476697</v>
          </cell>
          <cell r="H237">
            <v>13.79721667863698</v>
          </cell>
          <cell r="I237">
            <v>13.070185656443016</v>
          </cell>
          <cell r="J237">
            <v>13.531861300981456</v>
          </cell>
          <cell r="K237">
            <v>13.876317090202434</v>
          </cell>
          <cell r="L237">
            <v>14.045882310628084</v>
          </cell>
          <cell r="M237">
            <v>15.056077276017392</v>
          </cell>
          <cell r="N237">
            <v>20.865286470926655</v>
          </cell>
          <cell r="O237">
            <v>15.91866500280153</v>
          </cell>
          <cell r="P237">
            <v>17.762745815704612</v>
          </cell>
        </row>
        <row r="238">
          <cell r="B238" t="str">
            <v>EHYD-PUM00</v>
          </cell>
          <cell r="C238" t="str">
            <v>VAR_fin</v>
          </cell>
          <cell r="D238" t="str">
            <v>AUX_PUMP_IN</v>
          </cell>
          <cell r="E238">
            <v>16.052426487095062</v>
          </cell>
          <cell r="F238">
            <v>20.041305443937212</v>
          </cell>
          <cell r="G238">
            <v>2.3311007769810792</v>
          </cell>
          <cell r="H238">
            <v>17.246525268155551</v>
          </cell>
          <cell r="I238">
            <v>16.337736490478918</v>
          </cell>
          <cell r="J238">
            <v>16.914831119987046</v>
          </cell>
          <cell r="K238">
            <v>17.345400782109312</v>
          </cell>
          <cell r="L238">
            <v>17.557357372583709</v>
          </cell>
          <cell r="M238">
            <v>18.82010101494452</v>
          </cell>
          <cell r="N238">
            <v>26.081612508436542</v>
          </cell>
          <cell r="O238">
            <v>19.898335673307052</v>
          </cell>
          <cell r="P238">
            <v>22.203437846265349</v>
          </cell>
        </row>
        <row r="239">
          <cell r="B239" t="str">
            <v>EHYD-PUM00</v>
          </cell>
          <cell r="C239" t="str">
            <v>VAR_fin</v>
          </cell>
          <cell r="D239" t="str">
            <v>ELC</v>
          </cell>
          <cell r="E239">
            <v>16.052426487095062</v>
          </cell>
          <cell r="F239">
            <v>20.041305443937212</v>
          </cell>
          <cell r="G239">
            <v>2.3311007769810792</v>
          </cell>
          <cell r="H239">
            <v>17.246525268155551</v>
          </cell>
          <cell r="I239">
            <v>16.337736490478918</v>
          </cell>
          <cell r="J239">
            <v>16.914831119987046</v>
          </cell>
          <cell r="K239">
            <v>17.345400782109312</v>
          </cell>
          <cell r="L239">
            <v>17.557357372583709</v>
          </cell>
          <cell r="M239">
            <v>18.82010101494452</v>
          </cell>
          <cell r="N239">
            <v>26.081612508436542</v>
          </cell>
          <cell r="O239">
            <v>19.898335673307052</v>
          </cell>
          <cell r="P239">
            <v>22.203437846265349</v>
          </cell>
        </row>
        <row r="240">
          <cell r="B240" t="str">
            <v>EHYD-PUM00</v>
          </cell>
          <cell r="C240" t="str">
            <v>VAR_cap</v>
          </cell>
          <cell r="D240" t="str">
            <v>-</v>
          </cell>
          <cell r="E240">
            <v>3.3394499999999998</v>
          </cell>
          <cell r="F240">
            <v>3.97102894612105</v>
          </cell>
          <cell r="G240">
            <v>4.3594499999999998</v>
          </cell>
          <cell r="H240">
            <v>4.3594499999999998</v>
          </cell>
          <cell r="I240">
            <v>4.3594499999999998</v>
          </cell>
          <cell r="J240">
            <v>4.3594499999999998</v>
          </cell>
          <cell r="K240">
            <v>4.3594499999999998</v>
          </cell>
          <cell r="L240">
            <v>4.3594499999999998</v>
          </cell>
          <cell r="M240">
            <v>4.3594499999999998</v>
          </cell>
          <cell r="N240">
            <v>4.3594499999999998</v>
          </cell>
          <cell r="O240">
            <v>4.3594499999999998</v>
          </cell>
          <cell r="P240">
            <v>4.3594499999999998</v>
          </cell>
        </row>
        <row r="241">
          <cell r="B241" t="str">
            <v>RHNS-SHSTG-CHPNGA</v>
          </cell>
          <cell r="C241" t="str">
            <v>VAR_fout</v>
          </cell>
          <cell r="D241" t="str">
            <v>RHNS_LTH_CHPNGA</v>
          </cell>
          <cell r="E241">
            <v>9.5855326095088252E-5</v>
          </cell>
          <cell r="F241">
            <v>6.7112330228511115E-4</v>
          </cell>
          <cell r="G241">
            <v>6.7109962366569678E-3</v>
          </cell>
          <cell r="H241">
            <v>9.667655530569896E-3</v>
          </cell>
          <cell r="I241">
            <v>8.9792919848369086E-3</v>
          </cell>
          <cell r="J241">
            <v>6.3355915006219473E-3</v>
          </cell>
          <cell r="K241">
            <v>2.2295746481174305E-4</v>
          </cell>
          <cell r="L241">
            <v>2.3948578176960996E-4</v>
          </cell>
          <cell r="M241">
            <v>2.014810936374898E-2</v>
          </cell>
          <cell r="N241">
            <v>2.9645230072438203E-2</v>
          </cell>
          <cell r="O241">
            <v>2.5796512864653332E-2</v>
          </cell>
          <cell r="P241">
            <v>5.9627507010615359E-2</v>
          </cell>
        </row>
        <row r="242">
          <cell r="B242" t="str">
            <v>RHNS-SHSTG-CHPNGA</v>
          </cell>
          <cell r="C242" t="str">
            <v>VAR_fout</v>
          </cell>
          <cell r="D242" t="str">
            <v>AUX_RNS-CHPNGA_OUT</v>
          </cell>
          <cell r="E242">
            <v>9.585532609508851E-5</v>
          </cell>
          <cell r="F242">
            <v>6.7067618482856016E-4</v>
          </cell>
          <cell r="G242">
            <v>6.7040128898966699E-3</v>
          </cell>
          <cell r="H242">
            <v>9.667655530569896E-3</v>
          </cell>
          <cell r="I242">
            <v>8.9710465376515811E-3</v>
          </cell>
          <cell r="J242">
            <v>6.3355915006219682E-3</v>
          </cell>
          <cell r="K242">
            <v>2.2277545871801947E-4</v>
          </cell>
          <cell r="L242">
            <v>2.394857817696101E-4</v>
          </cell>
          <cell r="M242">
            <v>2.0148109363748994E-2</v>
          </cell>
          <cell r="N242">
            <v>2.9645230072438224E-2</v>
          </cell>
          <cell r="O242">
            <v>2.5796512864653356E-2</v>
          </cell>
          <cell r="P242">
            <v>5.9627507010615415E-2</v>
          </cell>
        </row>
        <row r="243">
          <cell r="B243" t="str">
            <v>RHNS-SHSTG-CHPNGA</v>
          </cell>
          <cell r="C243" t="str">
            <v>VAR_fin</v>
          </cell>
          <cell r="D243" t="str">
            <v>RHNS_LTH_CHPNGA</v>
          </cell>
          <cell r="E243">
            <v>7.4769696236063596E-5</v>
          </cell>
          <cell r="F243">
            <v>8.8968665162243732E-4</v>
          </cell>
          <cell r="G243">
            <v>8.6659796587301562E-3</v>
          </cell>
          <cell r="H243">
            <v>1.2091199088620747E-2</v>
          </cell>
          <cell r="I243">
            <v>1.0890619960486396E-2</v>
          </cell>
          <cell r="J243">
            <v>7.4602667350813535E-3</v>
          </cell>
          <cell r="K243">
            <v>1.8481341025150633E-4</v>
          </cell>
          <cell r="L243">
            <v>2.0420191349545294E-4</v>
          </cell>
          <cell r="M243">
            <v>2.2393417857729948E-2</v>
          </cell>
          <cell r="N243">
            <v>3.2945774200692834E-2</v>
          </cell>
          <cell r="O243">
            <v>2.8669421747012064E-2</v>
          </cell>
          <cell r="P243">
            <v>6.625941524308393E-2</v>
          </cell>
        </row>
        <row r="244">
          <cell r="B244" t="str">
            <v>RHNS-SHSTG-CHPNGA</v>
          </cell>
          <cell r="C244" t="str">
            <v>VAR_fin</v>
          </cell>
          <cell r="D244" t="str">
            <v>AUX_RNS-CHPNGA_IN</v>
          </cell>
          <cell r="E244">
            <v>7.4769696236063596E-5</v>
          </cell>
          <cell r="F244">
            <v>8.8968665162243732E-4</v>
          </cell>
          <cell r="G244">
            <v>8.6659796587301562E-3</v>
          </cell>
          <cell r="H244">
            <v>1.2091199088620747E-2</v>
          </cell>
          <cell r="I244">
            <v>1.0890619960486396E-2</v>
          </cell>
          <cell r="J244">
            <v>7.4602667350813535E-3</v>
          </cell>
          <cell r="K244">
            <v>1.8481341025150633E-4</v>
          </cell>
          <cell r="L244">
            <v>2.0420191349545294E-4</v>
          </cell>
          <cell r="M244">
            <v>2.2393417857729948E-2</v>
          </cell>
          <cell r="N244">
            <v>3.2945774200692834E-2</v>
          </cell>
          <cell r="O244">
            <v>2.8669421747012064E-2</v>
          </cell>
          <cell r="P244">
            <v>6.625941524308393E-2</v>
          </cell>
        </row>
        <row r="245">
          <cell r="B245" t="str">
            <v>RHNS-SHSTG-CHPNGA</v>
          </cell>
          <cell r="C245" t="str">
            <v>VAR_ncap</v>
          </cell>
          <cell r="D245" t="str">
            <v>-</v>
          </cell>
          <cell r="E245">
            <v>1.36262017064225E-2</v>
          </cell>
          <cell r="F245">
            <v>4.0945714507660498E-4</v>
          </cell>
          <cell r="G245">
            <v>3.7549739502480499E-4</v>
          </cell>
          <cell r="H245">
            <v>2.3603349371408101E-4</v>
          </cell>
          <cell r="I245">
            <v>1.1349048849893101E-2</v>
          </cell>
          <cell r="J245">
            <v>1.1260381576036101E-3</v>
          </cell>
          <cell r="K245">
            <v>2.8390838426819998E-4</v>
          </cell>
          <cell r="L245">
            <v>1.49779979441241E-2</v>
          </cell>
          <cell r="M245">
            <v>1.59661218167233E-3</v>
          </cell>
          <cell r="N245">
            <v>1.46391929937037E-2</v>
          </cell>
          <cell r="O245">
            <v>6.0217079563572602E-3</v>
          </cell>
          <cell r="P245">
            <v>3.0019568803043701E-2</v>
          </cell>
        </row>
        <row r="246">
          <cell r="B246" t="str">
            <v>RHNS-SHSTG-CHPNGA</v>
          </cell>
          <cell r="C246" t="str">
            <v>VAR_cap</v>
          </cell>
          <cell r="D246" t="str">
            <v>-</v>
          </cell>
          <cell r="E246">
            <v>1.36262017064225E-2</v>
          </cell>
          <cell r="F246">
            <v>1.4003425392532432E-2</v>
          </cell>
          <cell r="G246">
            <v>1.4290671097354898E-2</v>
          </cell>
          <cell r="H246">
            <v>1.4320704937002262E-2</v>
          </cell>
          <cell r="I246">
            <v>1.5351281581980545E-2</v>
          </cell>
          <cell r="J246">
            <v>1.2587971886894983E-2</v>
          </cell>
          <cell r="K246">
            <v>1.2460479146172496E-2</v>
          </cell>
          <cell r="L246">
            <v>1.6144249057392306E-2</v>
          </cell>
          <cell r="M246">
            <v>1.6752307858250638E-2</v>
          </cell>
          <cell r="N246">
            <v>3.0916683355036053E-2</v>
          </cell>
          <cell r="O246">
            <v>2.3979342737568517E-2</v>
          </cell>
          <cell r="P246">
            <v>5.0421096294393161E-2</v>
          </cell>
        </row>
        <row r="247">
          <cell r="B247" t="str">
            <v>ITOT-CHPGFC</v>
          </cell>
          <cell r="C247" t="str">
            <v>VAR_fout</v>
          </cell>
          <cell r="D247" t="str">
            <v>ITOT_NKEV_GAS_ELC_CHP</v>
          </cell>
          <cell r="E247"/>
          <cell r="F247"/>
          <cell r="G247"/>
          <cell r="H247"/>
          <cell r="I247">
            <v>7.3506023081112209E-3</v>
          </cell>
          <cell r="J247">
            <v>1.3399861079338949E-2</v>
          </cell>
          <cell r="K247">
            <v>1.1242398750946904E-2</v>
          </cell>
          <cell r="L247">
            <v>1.168781371087378E-2</v>
          </cell>
          <cell r="M247">
            <v>1.2157948293962367E-2</v>
          </cell>
          <cell r="N247">
            <v>1.2815518077988565E-2</v>
          </cell>
          <cell r="O247">
            <v>6.0765360373020152E-3</v>
          </cell>
          <cell r="P247">
            <v>6.0451672703912222E-3</v>
          </cell>
        </row>
        <row r="248">
          <cell r="B248" t="str">
            <v>ITOT-CHPGFC</v>
          </cell>
          <cell r="C248" t="str">
            <v>VAR_fout</v>
          </cell>
          <cell r="D248" t="str">
            <v>ITOT_LTH_CHP</v>
          </cell>
          <cell r="E248"/>
          <cell r="F248"/>
          <cell r="G248"/>
          <cell r="H248"/>
          <cell r="I248">
            <v>3.4898501783922533E-3</v>
          </cell>
          <cell r="J248">
            <v>6.0237907604367815E-3</v>
          </cell>
          <cell r="K248">
            <v>4.7951644439094294E-3</v>
          </cell>
          <cell r="L248">
            <v>4.7161353570192455E-3</v>
          </cell>
          <cell r="M248">
            <v>4.9058387852830669E-3</v>
          </cell>
          <cell r="N248">
            <v>5.1711739612936352E-3</v>
          </cell>
          <cell r="O248">
            <v>2.4519355939990641E-3</v>
          </cell>
          <cell r="P248">
            <v>2.4392780213859347E-3</v>
          </cell>
        </row>
        <row r="249">
          <cell r="B249" t="str">
            <v>ITOT-CHPGFC</v>
          </cell>
          <cell r="C249" t="str">
            <v>VAR_fout</v>
          </cell>
          <cell r="D249" t="str">
            <v>CO2_I</v>
          </cell>
          <cell r="E249"/>
          <cell r="F249"/>
          <cell r="G249"/>
          <cell r="H249"/>
          <cell r="I249">
            <v>0.77854266699994901</v>
          </cell>
          <cell r="J249">
            <v>1.38670121995361</v>
          </cell>
          <cell r="K249">
            <v>1.1373476045801001</v>
          </cell>
          <cell r="L249">
            <v>1.15647840928646</v>
          </cell>
          <cell r="M249">
            <v>1.2029969890868</v>
          </cell>
          <cell r="N249">
            <v>1.2680617887693899</v>
          </cell>
          <cell r="O249">
            <v>0.60125725000672603</v>
          </cell>
          <cell r="P249">
            <v>0.59815339307029003</v>
          </cell>
        </row>
        <row r="250">
          <cell r="B250" t="str">
            <v>ITOT-CHPGFC</v>
          </cell>
          <cell r="C250" t="str">
            <v>VAR_fin</v>
          </cell>
          <cell r="D250" t="str">
            <v>INGA</v>
          </cell>
          <cell r="E250"/>
          <cell r="F250"/>
          <cell r="G250"/>
          <cell r="H250"/>
          <cell r="I250">
            <v>1.3803947996452981E-2</v>
          </cell>
          <cell r="J250">
            <v>2.4586901063007264E-2</v>
          </cell>
          <cell r="K250">
            <v>2.0165737669859907E-2</v>
          </cell>
          <cell r="L250">
            <v>2.0504936334866282E-2</v>
          </cell>
          <cell r="M250">
            <v>2.1329733849056787E-2</v>
          </cell>
          <cell r="N250">
            <v>2.2483365049102751E-2</v>
          </cell>
          <cell r="O250">
            <v>1.0660589539126353E-2</v>
          </cell>
          <cell r="P250">
            <v>1.0605556614721453E-2</v>
          </cell>
        </row>
        <row r="251">
          <cell r="B251" t="str">
            <v>ITOT-CHPGFC</v>
          </cell>
          <cell r="C251" t="str">
            <v>VAR_ncap</v>
          </cell>
          <cell r="D251" t="str">
            <v>-</v>
          </cell>
          <cell r="E251"/>
          <cell r="F251"/>
          <cell r="G251"/>
          <cell r="H251"/>
          <cell r="I251">
            <v>9.7950495485034004E-4</v>
          </cell>
          <cell r="J251">
            <v>1.9854721084196301E-4</v>
          </cell>
          <cell r="K251">
            <v>2.1038182766651501E-5</v>
          </cell>
          <cell r="L251">
            <v>1.38889370764879E-3</v>
          </cell>
          <cell r="M251">
            <v>6.5407517369845296E-6</v>
          </cell>
          <cell r="N251">
            <v>6.8056055873770397E-4</v>
          </cell>
          <cell r="O251">
            <v>4.0435406153814898E-4</v>
          </cell>
          <cell r="P251">
            <v>3.4984623984871799E-4</v>
          </cell>
        </row>
        <row r="252">
          <cell r="B252" t="str">
            <v>ITOT-CHPGFC</v>
          </cell>
          <cell r="C252" t="str">
            <v>VAR_cap</v>
          </cell>
          <cell r="D252" t="str">
            <v>-</v>
          </cell>
          <cell r="E252"/>
          <cell r="F252"/>
          <cell r="G252"/>
          <cell r="H252"/>
          <cell r="I252">
            <v>9.7950495485034004E-4</v>
          </cell>
          <cell r="J252">
            <v>1.1770922317977251E-3</v>
          </cell>
          <cell r="K252">
            <v>1.1951390128052757E-3</v>
          </cell>
          <cell r="L252">
            <v>1.6052665072286254E-3</v>
          </cell>
          <cell r="M252">
            <v>1.4406057473322278E-3</v>
          </cell>
          <cell r="N252">
            <v>2.0724531626002229E-3</v>
          </cell>
          <cell r="O252">
            <v>1.3316304428493222E-3</v>
          </cell>
          <cell r="P252">
            <v>1.4311872600599833E-3</v>
          </cell>
        </row>
        <row r="253">
          <cell r="B253" t="str">
            <v>ITOT-SWSTG-CHP</v>
          </cell>
          <cell r="C253" t="str">
            <v>VAR_fout</v>
          </cell>
          <cell r="D253" t="str">
            <v>ITOT_LTH_CHP</v>
          </cell>
          <cell r="E253">
            <v>3.1509645594718538E-3</v>
          </cell>
          <cell r="F253">
            <v>1.4093497478249071E-3</v>
          </cell>
          <cell r="G253">
            <v>0.33662714498767093</v>
          </cell>
          <cell r="H253">
            <v>8.2797163497130254E-3</v>
          </cell>
          <cell r="I253">
            <v>0.15066186797736181</v>
          </cell>
          <cell r="J253">
            <v>5.6216704981849774E-2</v>
          </cell>
          <cell r="K253">
            <v>0.13566371395821475</v>
          </cell>
          <cell r="L253">
            <v>0.26065965729880874</v>
          </cell>
          <cell r="M253">
            <v>0.39618991826459365</v>
          </cell>
          <cell r="N253">
            <v>0.48700934806053692</v>
          </cell>
          <cell r="O253">
            <v>0.41750449174037269</v>
          </cell>
          <cell r="P253">
            <v>1.1578563790500733</v>
          </cell>
        </row>
        <row r="254">
          <cell r="B254" t="str">
            <v>ITOT-SWSTG-CHP</v>
          </cell>
          <cell r="C254" t="str">
            <v>VAR_fout</v>
          </cell>
          <cell r="D254" t="str">
            <v>AUX_ITOT-CHP_OUT</v>
          </cell>
          <cell r="E254">
            <v>3.1509645594718486E-3</v>
          </cell>
          <cell r="F254">
            <v>1.408198729706115E-3</v>
          </cell>
          <cell r="G254">
            <v>0.33619777362926795</v>
          </cell>
          <cell r="H254">
            <v>8.2797163497130392E-3</v>
          </cell>
          <cell r="I254">
            <v>0.15049446590183141</v>
          </cell>
          <cell r="J254">
            <v>5.6216704981849844E-2</v>
          </cell>
          <cell r="K254">
            <v>0.1355312298625527</v>
          </cell>
          <cell r="L254">
            <v>0.26065965729880886</v>
          </cell>
          <cell r="M254">
            <v>0.39618991826459365</v>
          </cell>
          <cell r="N254">
            <v>0.48700934806053703</v>
          </cell>
          <cell r="O254">
            <v>0.41750449174037269</v>
          </cell>
          <cell r="P254">
            <v>1.1578563790500735</v>
          </cell>
        </row>
        <row r="255">
          <cell r="B255" t="str">
            <v>ITOT-SWSTG-CHP</v>
          </cell>
          <cell r="C255" t="str">
            <v>VAR_fin</v>
          </cell>
          <cell r="D255" t="str">
            <v>ITOT_LTH_CHP</v>
          </cell>
          <cell r="E255">
            <v>3.8967093842719701E-3</v>
          </cell>
          <cell r="F255">
            <v>1.7211670797946364E-3</v>
          </cell>
          <cell r="G255">
            <v>0.40075323085156117</v>
          </cell>
          <cell r="H255">
            <v>9.523545021074116E-3</v>
          </cell>
          <cell r="I255">
            <v>0.16740870520683163</v>
          </cell>
          <cell r="J255">
            <v>6.0454699548114138E-2</v>
          </cell>
          <cell r="K255">
            <v>0.14132299838324847</v>
          </cell>
          <cell r="L255">
            <v>0.26329921280605589</v>
          </cell>
          <cell r="M255">
            <v>0.40019846630828343</v>
          </cell>
          <cell r="N255">
            <v>0.49193526407995997</v>
          </cell>
          <cell r="O255">
            <v>0.42172833850369223</v>
          </cell>
          <cell r="P255">
            <v>1.169558527704786</v>
          </cell>
        </row>
        <row r="256">
          <cell r="B256" t="str">
            <v>ITOT-SWSTG-CHP</v>
          </cell>
          <cell r="C256" t="str">
            <v>VAR_fin</v>
          </cell>
          <cell r="D256" t="str">
            <v>AUX_ITOT-CHP_IN</v>
          </cell>
          <cell r="E256">
            <v>3.8967093842719701E-3</v>
          </cell>
          <cell r="F256">
            <v>1.7211670797946364E-3</v>
          </cell>
          <cell r="G256">
            <v>0.40075323085156117</v>
          </cell>
          <cell r="H256">
            <v>9.523545021074116E-3</v>
          </cell>
          <cell r="I256">
            <v>0.16740870520683163</v>
          </cell>
          <cell r="J256">
            <v>6.0454699548114138E-2</v>
          </cell>
          <cell r="K256">
            <v>0.14132299838324847</v>
          </cell>
          <cell r="L256">
            <v>0.26329921280605589</v>
          </cell>
          <cell r="M256">
            <v>0.40019846630828343</v>
          </cell>
          <cell r="N256">
            <v>0.49193526407995997</v>
          </cell>
          <cell r="O256">
            <v>0.42172833850369223</v>
          </cell>
          <cell r="P256">
            <v>1.169558527704786</v>
          </cell>
        </row>
        <row r="257">
          <cell r="B257" t="str">
            <v>ITOT-SWSTG-CHP</v>
          </cell>
          <cell r="C257" t="str">
            <v>VAR_ncap</v>
          </cell>
          <cell r="D257" t="str">
            <v>-</v>
          </cell>
          <cell r="E257">
            <v>1.6014012258639E-2</v>
          </cell>
          <cell r="F257">
            <v>2.4307717100351199E-4</v>
          </cell>
          <cell r="G257">
            <v>5.3605332745414302E-3</v>
          </cell>
          <cell r="H257">
            <v>1.7378979825444701E-4</v>
          </cell>
          <cell r="I257">
            <v>3.28044409900086E-2</v>
          </cell>
          <cell r="J257">
            <v>1.94184890445157E-3</v>
          </cell>
          <cell r="K257">
            <v>5.8231105754995901E-4</v>
          </cell>
          <cell r="L257">
            <v>4.5715875899816502E-2</v>
          </cell>
          <cell r="M257">
            <v>4.1727135685486899E-4</v>
          </cell>
          <cell r="N257">
            <v>5.9248467386127197E-3</v>
          </cell>
          <cell r="O257">
            <v>3.4569624355596303E-2</v>
          </cell>
          <cell r="P257">
            <v>3.9627354412929902E-2</v>
          </cell>
        </row>
        <row r="258">
          <cell r="B258" t="str">
            <v>ITOT-SWSTG-CHP</v>
          </cell>
          <cell r="C258" t="str">
            <v>VAR_cap</v>
          </cell>
          <cell r="D258" t="str">
            <v>-</v>
          </cell>
          <cell r="E258">
            <v>1.6023357359604813E-2</v>
          </cell>
          <cell r="F258">
            <v>1.6229321724997178E-2</v>
          </cell>
          <cell r="G258">
            <v>2.1487914716761199E-2</v>
          </cell>
          <cell r="H258">
            <v>2.1350514281732871E-2</v>
          </cell>
          <cell r="I258">
            <v>4.2299121247521138E-2</v>
          </cell>
          <cell r="J258">
            <v>3.5803772942513114E-2</v>
          </cell>
          <cell r="K258">
            <v>3.4981783740497631E-2</v>
          </cell>
          <cell r="L258">
            <v>4.8058672947314196E-2</v>
          </cell>
          <cell r="M258">
            <v>4.6606581433873702E-2</v>
          </cell>
          <cell r="N258">
            <v>5.1732596857844926E-2</v>
          </cell>
          <cell r="O258">
            <v>4.8502231374146151E-2</v>
          </cell>
          <cell r="P258">
            <v>7.9874888000915648E-2</v>
          </cell>
        </row>
        <row r="259">
          <cell r="B259" t="str">
            <v>D-ELFO</v>
          </cell>
          <cell r="C259" t="str">
            <v>VAR_fout</v>
          </cell>
          <cell r="D259" t="str">
            <v>CO2</v>
          </cell>
          <cell r="E259">
            <v>33.827570210371299</v>
          </cell>
          <cell r="F259">
            <v>80.390170359751593</v>
          </cell>
          <cell r="G259">
            <v>12.072745105615301</v>
          </cell>
          <cell r="H259">
            <v>6.3811320064988202</v>
          </cell>
          <cell r="I259">
            <v>1.6372324000610701</v>
          </cell>
          <cell r="J259">
            <v>38.862889972021698</v>
          </cell>
          <cell r="K259">
            <v>6.9994959167969499</v>
          </cell>
          <cell r="L259">
            <v>5.6591821752832398E-3</v>
          </cell>
          <cell r="M259">
            <v>7.5252745122918796E-2</v>
          </cell>
          <cell r="N259">
            <v>9.5717861089767098E-2</v>
          </cell>
          <cell r="O259">
            <v>9.5688270666827099E-2</v>
          </cell>
          <cell r="P259">
            <v>0.156595075193874</v>
          </cell>
        </row>
        <row r="260">
          <cell r="B260" t="str">
            <v>D-ELFO</v>
          </cell>
          <cell r="C260" t="str">
            <v>VAR_fout</v>
          </cell>
          <cell r="D260" t="str">
            <v>ELFO</v>
          </cell>
          <cell r="E260">
            <v>0.45132442829529057</v>
          </cell>
          <cell r="F260">
            <v>1.0725584915659137</v>
          </cell>
          <cell r="G260">
            <v>0.1610734897263196</v>
          </cell>
          <cell r="H260">
            <v>8.5136494782202546E-2</v>
          </cell>
          <cell r="I260">
            <v>2.1843808832522713E-2</v>
          </cell>
          <cell r="J260">
            <v>0.51850521599532173</v>
          </cell>
          <cell r="K260">
            <v>9.3386650987869968E-2</v>
          </cell>
          <cell r="L260">
            <v>7.5504304447368602E-5</v>
          </cell>
          <cell r="M260">
            <v>1.0040154217118339E-3</v>
          </cell>
          <cell r="N260">
            <v>1.277059175853621E-3</v>
          </cell>
          <cell r="O260">
            <v>1.2766643830667505E-3</v>
          </cell>
          <cell r="P260">
            <v>2.0892775433236678E-3</v>
          </cell>
        </row>
        <row r="261">
          <cell r="B261" t="str">
            <v>D-ELFO</v>
          </cell>
          <cell r="C261" t="str">
            <v>VAR_fin</v>
          </cell>
          <cell r="D261" t="str">
            <v>LFO</v>
          </cell>
          <cell r="E261">
            <v>0.45899009783407396</v>
          </cell>
          <cell r="F261">
            <v>1.0907757172286481</v>
          </cell>
          <cell r="G261">
            <v>0.16380929586994958</v>
          </cell>
          <cell r="H261">
            <v>8.6582523833091174E-2</v>
          </cell>
          <cell r="I261">
            <v>2.2214822253203155E-2</v>
          </cell>
          <cell r="J261">
            <v>0.52731193991888237</v>
          </cell>
          <cell r="K261">
            <v>9.4972807554911137E-2</v>
          </cell>
          <cell r="L261">
            <v>7.6786732364765776E-5</v>
          </cell>
          <cell r="M261">
            <v>1.0210684548564294E-3</v>
          </cell>
          <cell r="N261">
            <v>1.2987498112587122E-3</v>
          </cell>
          <cell r="O261">
            <v>1.2983483129827282E-3</v>
          </cell>
          <cell r="P261">
            <v>2.1247635711516173E-3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E262">
            <v>66.745706387282468</v>
          </cell>
          <cell r="F262">
            <v>49.715387350942912</v>
          </cell>
          <cell r="G262">
            <v>68.553127994391815</v>
          </cell>
          <cell r="H262">
            <v>66.762542880874975</v>
          </cell>
          <cell r="I262">
            <v>68.80374141157661</v>
          </cell>
          <cell r="J262">
            <v>71.389586149810938</v>
          </cell>
          <cell r="K262">
            <v>71.396430778154325</v>
          </cell>
          <cell r="L262">
            <v>71.400163386681314</v>
          </cell>
          <cell r="M262">
            <v>71.401512099659456</v>
          </cell>
          <cell r="N262">
            <v>71.405142620526078</v>
          </cell>
          <cell r="O262">
            <v>71.404961398102415</v>
          </cell>
          <cell r="P262">
            <v>71.408282240841459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E263">
            <v>66.745706387282468</v>
          </cell>
          <cell r="F263">
            <v>49.715387350942912</v>
          </cell>
          <cell r="G263">
            <v>68.553127994391815</v>
          </cell>
          <cell r="H263">
            <v>66.762542880874975</v>
          </cell>
          <cell r="I263">
            <v>68.80374141157661</v>
          </cell>
          <cell r="J263">
            <v>71.389586149810938</v>
          </cell>
          <cell r="K263">
            <v>71.396430778154325</v>
          </cell>
          <cell r="L263">
            <v>71.400163386681314</v>
          </cell>
          <cell r="M263">
            <v>71.401512099659456</v>
          </cell>
          <cell r="N263">
            <v>71.405142620526078</v>
          </cell>
          <cell r="O263">
            <v>71.404961398102415</v>
          </cell>
          <cell r="P263">
            <v>71.408282240841459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E264">
            <v>7.3394300010600002</v>
          </cell>
          <cell r="F264">
            <v>7.3394300010600002</v>
          </cell>
          <cell r="G264">
            <v>7.3394300010600002</v>
          </cell>
          <cell r="H264">
            <v>7.3394300010600002</v>
          </cell>
          <cell r="I264">
            <v>7.3394300010600002</v>
          </cell>
          <cell r="J264">
            <v>7.3394300010600002</v>
          </cell>
          <cell r="K264">
            <v>7.3394300010600002</v>
          </cell>
          <cell r="L264">
            <v>7.3394300010600002</v>
          </cell>
          <cell r="M264">
            <v>7.3394300010600002</v>
          </cell>
          <cell r="N264">
            <v>7.3394300010600002</v>
          </cell>
          <cell r="O264">
            <v>7.3394300010600002</v>
          </cell>
          <cell r="P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E265">
            <v>9.5855342859629166E-5</v>
          </cell>
          <cell r="F265">
            <v>1.2441245969105322E-4</v>
          </cell>
          <cell r="G265">
            <v>1.3266520534009342E-4</v>
          </cell>
          <cell r="H265">
            <v>4.5451650938938947E-3</v>
          </cell>
          <cell r="I265">
            <v>6.1057675873622584E-3</v>
          </cell>
          <cell r="J265">
            <v>1.0056895284195353E-2</v>
          </cell>
          <cell r="K265">
            <v>8.3311910087325563E-3</v>
          </cell>
          <cell r="L265">
            <v>8.57727405114511E-3</v>
          </cell>
          <cell r="M265">
            <v>2.0161931402221084E-2</v>
          </cell>
          <cell r="N265">
            <v>2.9373735389599198E-2</v>
          </cell>
          <cell r="O265">
            <v>1.5533223616464392E-2</v>
          </cell>
          <cell r="P265">
            <v>3.414608912098948E-2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E266">
            <v>9.585534285962903E-5</v>
          </cell>
          <cell r="F266">
            <v>1.2449540133084697E-4</v>
          </cell>
          <cell r="G266">
            <v>1.3280339826232258E-4</v>
          </cell>
          <cell r="H266">
            <v>4.5451650938938947E-3</v>
          </cell>
          <cell r="I266">
            <v>6.1113795061006294E-3</v>
          </cell>
          <cell r="J266">
            <v>1.0056895284195309E-2</v>
          </cell>
          <cell r="K266">
            <v>8.3379975373344423E-3</v>
          </cell>
          <cell r="L266">
            <v>8.5772740511451014E-3</v>
          </cell>
          <cell r="M266">
            <v>2.0161931402221063E-2</v>
          </cell>
          <cell r="N266">
            <v>2.9373735389599146E-2</v>
          </cell>
          <cell r="O266">
            <v>1.553322361646438E-2</v>
          </cell>
          <cell r="P266">
            <v>3.4146089120989445E-2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E267">
            <v>7.4769718409588927E-5</v>
          </cell>
          <cell r="F267">
            <v>8.6347212448488033E-5</v>
          </cell>
          <cell r="G267">
            <v>9.6935767644106924E-5</v>
          </cell>
          <cell r="H267">
            <v>5.6880860425803977E-3</v>
          </cell>
          <cell r="I267">
            <v>7.4143624094988045E-3</v>
          </cell>
          <cell r="J267">
            <v>1.1838271186818778E-2</v>
          </cell>
          <cell r="K267">
            <v>9.5357697177686843E-3</v>
          </cell>
          <cell r="L267">
            <v>9.5369341766688136E-3</v>
          </cell>
          <cell r="M267">
            <v>2.2408775678598513E-2</v>
          </cell>
          <cell r="N267">
            <v>3.2644113441597865E-2</v>
          </cell>
          <cell r="O267">
            <v>1.7265767028036286E-2</v>
          </cell>
          <cell r="P267">
            <v>3.7946728698608254E-2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E268">
            <v>7.4769718409588927E-5</v>
          </cell>
          <cell r="F268">
            <v>8.6347212448488033E-5</v>
          </cell>
          <cell r="G268">
            <v>9.6935767644106924E-5</v>
          </cell>
          <cell r="H268">
            <v>5.6880860425803977E-3</v>
          </cell>
          <cell r="I268">
            <v>7.4143624094988045E-3</v>
          </cell>
          <cell r="J268">
            <v>1.1838271186818778E-2</v>
          </cell>
          <cell r="K268">
            <v>9.5357697177686843E-3</v>
          </cell>
          <cell r="L268">
            <v>9.5369341766688136E-3</v>
          </cell>
          <cell r="M268">
            <v>2.2408775678598513E-2</v>
          </cell>
          <cell r="N268">
            <v>3.2644113441597865E-2</v>
          </cell>
          <cell r="O268">
            <v>1.7265767028036286E-2</v>
          </cell>
          <cell r="P268">
            <v>3.7946728698608254E-2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E269">
            <v>1.00860160265234E-2</v>
          </cell>
          <cell r="F269">
            <v>2.5717060601452402E-4</v>
          </cell>
          <cell r="G269">
            <v>4.4278778540239101E-4</v>
          </cell>
          <cell r="H269">
            <v>3.8352758385025502E-4</v>
          </cell>
          <cell r="I269">
            <v>1.1471224838807401E-2</v>
          </cell>
          <cell r="J269">
            <v>4.6547995224618596E-3</v>
          </cell>
          <cell r="K269">
            <v>7.8080906611530695E-4</v>
          </cell>
          <cell r="L269">
            <v>1.8076482391404702E-2</v>
          </cell>
          <cell r="M269">
            <v>5.3462303200134203E-4</v>
          </cell>
          <cell r="N269">
            <v>1.27326038980622E-2</v>
          </cell>
          <cell r="O269">
            <v>8.0241922133057701E-3</v>
          </cell>
          <cell r="P269">
            <v>2.99077162240068E-2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E270">
            <v>1.00860160265234E-2</v>
          </cell>
          <cell r="F270">
            <v>1.0308676805202796E-2</v>
          </cell>
          <cell r="G270">
            <v>1.0665545351265279E-2</v>
          </cell>
          <cell r="H270">
            <v>1.0910123923257097E-2</v>
          </cell>
          <cell r="I270">
            <v>1.4728711122889208E-2</v>
          </cell>
          <cell r="J270">
            <v>1.6328667460596354E-2</v>
          </cell>
          <cell r="K270">
            <v>1.6708148899659183E-2</v>
          </cell>
          <cell r="L270">
            <v>2.3303852815406412E-2</v>
          </cell>
          <cell r="M270">
            <v>1.9649920107133043E-2</v>
          </cell>
          <cell r="N270">
            <v>3.104646589435887E-2</v>
          </cell>
          <cell r="O270">
            <v>2.3933378887676483E-2</v>
          </cell>
          <cell r="P270">
            <v>5.0405181478953592E-2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E271"/>
          <cell r="F271"/>
          <cell r="G271">
            <v>21.342634681827484</v>
          </cell>
          <cell r="H271">
            <v>23.731664547747279</v>
          </cell>
          <cell r="I271">
            <v>24.070476475515232</v>
          </cell>
          <cell r="J271"/>
          <cell r="K271"/>
          <cell r="L271"/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E272"/>
          <cell r="F272"/>
          <cell r="G272">
            <v>64.366601355839904</v>
          </cell>
          <cell r="H272">
            <v>71.571603704391975</v>
          </cell>
          <cell r="I272">
            <v>72.593416269445697</v>
          </cell>
          <cell r="J272"/>
          <cell r="K272"/>
          <cell r="L272"/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E273"/>
          <cell r="F273"/>
          <cell r="G273">
            <v>0.82028497525187904</v>
          </cell>
          <cell r="H273"/>
          <cell r="I273"/>
          <cell r="J273"/>
          <cell r="K273"/>
          <cell r="L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E274"/>
          <cell r="F274"/>
          <cell r="G274">
            <v>0.82028497525187904</v>
          </cell>
          <cell r="H274">
            <v>0.82028440033086014</v>
          </cell>
          <cell r="I274">
            <v>0.82028387655543344</v>
          </cell>
          <cell r="J274"/>
          <cell r="K274"/>
          <cell r="L274"/>
        </row>
        <row r="275">
          <cell r="B275" t="str">
            <v>ESOL-PV_A</v>
          </cell>
          <cell r="C275" t="str">
            <v>VAR_fout</v>
          </cell>
          <cell r="D275" t="str">
            <v>ELC35</v>
          </cell>
          <cell r="E275"/>
          <cell r="F275"/>
          <cell r="G275"/>
          <cell r="H275">
            <v>0.34127998502698059</v>
          </cell>
          <cell r="I275">
            <v>1.271993509461919</v>
          </cell>
          <cell r="J275">
            <v>10.783098110697727</v>
          </cell>
          <cell r="K275">
            <v>14.399998136565994</v>
          </cell>
          <cell r="L275">
            <v>17.99993972256495</v>
          </cell>
          <cell r="M275">
            <v>17.658662065949432</v>
          </cell>
          <cell r="N275">
            <v>16.727951938180784</v>
          </cell>
          <cell r="O275">
            <v>6.7552649628529782</v>
          </cell>
          <cell r="P275">
            <v>4.2682470353263664</v>
          </cell>
        </row>
        <row r="276">
          <cell r="B276" t="str">
            <v>ESOL-PV_A</v>
          </cell>
          <cell r="C276" t="str">
            <v>VAR_fin</v>
          </cell>
          <cell r="D276" t="str">
            <v>SOL</v>
          </cell>
          <cell r="E276"/>
          <cell r="F276"/>
          <cell r="G276"/>
          <cell r="H276">
            <v>0.34127998502698059</v>
          </cell>
          <cell r="I276">
            <v>1.271993509461919</v>
          </cell>
          <cell r="J276">
            <v>10.783098110697727</v>
          </cell>
          <cell r="K276">
            <v>14.399998136565994</v>
          </cell>
          <cell r="L276">
            <v>17.99993972256495</v>
          </cell>
          <cell r="M276">
            <v>17.658662065949432</v>
          </cell>
          <cell r="N276">
            <v>16.727951938180784</v>
          </cell>
          <cell r="O276">
            <v>6.7552649628529782</v>
          </cell>
          <cell r="P276">
            <v>4.2682470353263664</v>
          </cell>
        </row>
        <row r="277">
          <cell r="B277" t="str">
            <v>ESOL-PV_A</v>
          </cell>
          <cell r="C277" t="str">
            <v>VAR_fin</v>
          </cell>
          <cell r="D277" t="str">
            <v>SOLPVC</v>
          </cell>
          <cell r="E277"/>
          <cell r="F277"/>
          <cell r="G277"/>
          <cell r="H277">
            <v>0.34127998502697998</v>
          </cell>
          <cell r="I277">
            <v>1.2719935094619199</v>
          </cell>
          <cell r="J277">
            <v>10.783098110697701</v>
          </cell>
          <cell r="K277">
            <v>14.399998136565999</v>
          </cell>
          <cell r="L277">
            <v>17.9999397225649</v>
          </cell>
          <cell r="M277">
            <v>17.6586620659494</v>
          </cell>
          <cell r="N277">
            <v>16.727951938180802</v>
          </cell>
          <cell r="O277">
            <v>6.7552649628529799</v>
          </cell>
          <cell r="P277">
            <v>4.2682470353263602</v>
          </cell>
        </row>
        <row r="278">
          <cell r="B278" t="str">
            <v>ESOL-PV_A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>
            <v>0.18449520989533699</v>
          </cell>
          <cell r="I278">
            <v>1.74623156772799</v>
          </cell>
          <cell r="J278">
            <v>6.0992718769234899E-2</v>
          </cell>
          <cell r="K278">
            <v>0.61906543141432302</v>
          </cell>
          <cell r="L278">
            <v>6.3674936295234E-7</v>
          </cell>
          <cell r="M278">
            <v>7.4285336013482702E-7</v>
          </cell>
          <cell r="N278">
            <v>2.3867470090283499E-6</v>
          </cell>
          <cell r="O278">
            <v>1.4703088032810901E-5</v>
          </cell>
        </row>
        <row r="279">
          <cell r="B279" t="str">
            <v>ESOL-PV_A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>
            <v>4.95006633306374E-2</v>
          </cell>
          <cell r="I279">
            <v>0.18449520989533699</v>
          </cell>
          <cell r="J279">
            <v>1.56402349559545</v>
          </cell>
          <cell r="K279">
            <v>2.0886341709585099</v>
          </cell>
          <cell r="L279">
            <v>2.6107849278068902</v>
          </cell>
          <cell r="M279">
            <v>2.5612849072436301</v>
          </cell>
          <cell r="N279">
            <v>2.42629109751427</v>
          </cell>
          <cell r="O279">
            <v>0.97981128101246995</v>
          </cell>
          <cell r="P279">
            <v>0.61908390085208798</v>
          </cell>
        </row>
        <row r="280">
          <cell r="B280" t="str">
            <v>G-INTC-IND</v>
          </cell>
          <cell r="C280" t="str">
            <v>VAR_fout</v>
          </cell>
          <cell r="D280" t="str">
            <v>ELC35</v>
          </cell>
          <cell r="E280">
            <v>2.6791990722433698E-2</v>
          </cell>
          <cell r="F280">
            <v>1.4185660728332881E-2</v>
          </cell>
          <cell r="G280">
            <v>1.5114446167739597E-2</v>
          </cell>
          <cell r="H280">
            <v>5.747414420039584E-3</v>
          </cell>
          <cell r="I280">
            <v>1.4449581729118168E-2</v>
          </cell>
          <cell r="J280">
            <v>9.0971561288536468E-3</v>
          </cell>
          <cell r="K280">
            <v>1.1841973791467656E-2</v>
          </cell>
          <cell r="L280">
            <v>1.5709924451070514E-2</v>
          </cell>
          <cell r="M280">
            <v>1.4401083354256147E-2</v>
          </cell>
          <cell r="N280">
            <v>3.0128498082006211E-2</v>
          </cell>
          <cell r="O280">
            <v>2.3339693612699372E-2</v>
          </cell>
          <cell r="P280">
            <v>4.9220172149456586E-2</v>
          </cell>
        </row>
        <row r="281">
          <cell r="B281" t="str">
            <v>G-INTC-IND</v>
          </cell>
          <cell r="C281" t="str">
            <v>VAR_fout</v>
          </cell>
          <cell r="D281" t="str">
            <v>ITOT_ELC</v>
          </cell>
          <cell r="E281">
            <v>55.86843352039093</v>
          </cell>
          <cell r="F281">
            <v>57.496970755952681</v>
          </cell>
          <cell r="G281">
            <v>56.683694967667037</v>
          </cell>
          <cell r="H281">
            <v>60.532138843405541</v>
          </cell>
          <cell r="I281">
            <v>54.906920070541723</v>
          </cell>
          <cell r="J281">
            <v>47.465194190625098</v>
          </cell>
          <cell r="K281">
            <v>48.134764278989472</v>
          </cell>
          <cell r="L281">
            <v>44.943468596870886</v>
          </cell>
          <cell r="M281">
            <v>43.908864874949479</v>
          </cell>
          <cell r="N281">
            <v>44.854374664214205</v>
          </cell>
          <cell r="O281">
            <v>41.620619335136169</v>
          </cell>
          <cell r="P281">
            <v>41.138202964973885</v>
          </cell>
        </row>
        <row r="282">
          <cell r="B282" t="str">
            <v>G-INTC-IND</v>
          </cell>
          <cell r="C282" t="str">
            <v>VAR_fout</v>
          </cell>
          <cell r="D282" t="str">
            <v>ELC13</v>
          </cell>
          <cell r="E282">
            <v>2.4111525126411435E-2</v>
          </cell>
          <cell r="F282">
            <v>9.3292507595134286E-3</v>
          </cell>
          <cell r="G282">
            <v>9.6076773090861597E-3</v>
          </cell>
          <cell r="H282">
            <v>4.4942696548581039E-3</v>
          </cell>
          <cell r="I282">
            <v>1.001917034170656E-2</v>
          </cell>
          <cell r="J282">
            <v>7.1255873691989605E-3</v>
          </cell>
          <cell r="K282">
            <v>9.5861328789245848E-3</v>
          </cell>
          <cell r="L282">
            <v>1.2987086436546521E-2</v>
          </cell>
          <cell r="M282">
            <v>1.1789290774645444E-2</v>
          </cell>
          <cell r="N282">
            <v>2.3682873914077664E-2</v>
          </cell>
          <cell r="O282">
            <v>1.8330964574654676E-2</v>
          </cell>
          <cell r="P282">
            <v>3.8436852781615682E-2</v>
          </cell>
        </row>
        <row r="283">
          <cell r="B283" t="str">
            <v>G-INTC-IND</v>
          </cell>
          <cell r="C283" t="str">
            <v>VAR_fin</v>
          </cell>
          <cell r="D283" t="str">
            <v>ELC3</v>
          </cell>
          <cell r="E283">
            <v>25.795917540867688</v>
          </cell>
          <cell r="F283">
            <v>57.492119094780641</v>
          </cell>
          <cell r="G283">
            <v>56.679656567420892</v>
          </cell>
          <cell r="H283">
            <v>27.737943210427904</v>
          </cell>
          <cell r="I283">
            <v>54.900648016784423</v>
          </cell>
          <cell r="J283">
            <v>21.565922854882064</v>
          </cell>
          <cell r="K283">
            <v>47.645535089402536</v>
          </cell>
          <cell r="L283">
            <v>20.294753949581573</v>
          </cell>
          <cell r="M283">
            <v>43.411393586315761</v>
          </cell>
          <cell r="N283">
            <v>44.208641041615522</v>
          </cell>
          <cell r="O283">
            <v>41.290953347363946</v>
          </cell>
          <cell r="P283">
            <v>40.790829151260496</v>
          </cell>
        </row>
        <row r="284">
          <cell r="B284" t="str">
            <v>G-INTC-IND</v>
          </cell>
          <cell r="C284" t="str">
            <v>VAR_fin</v>
          </cell>
          <cell r="D284" t="str">
            <v>ELC5</v>
          </cell>
          <cell r="E284">
            <v>30.123362648357862</v>
          </cell>
          <cell r="F284">
            <v>2.8340053957319953E-2</v>
          </cell>
          <cell r="G284">
            <v>2.8734005020289811E-2</v>
          </cell>
          <cell r="H284">
            <v>32.804384279647252</v>
          </cell>
          <cell r="I284">
            <v>3.0714287125864811E-2</v>
          </cell>
          <cell r="J284">
            <v>25.915494079241093</v>
          </cell>
          <cell r="K284">
            <v>0.51058870566754078</v>
          </cell>
          <cell r="L284">
            <v>24.677411658176933</v>
          </cell>
          <cell r="M284">
            <v>0.52360637429066537</v>
          </cell>
          <cell r="N284">
            <v>0.69950959919279199</v>
          </cell>
          <cell r="O284">
            <v>0.3712918060718749</v>
          </cell>
          <cell r="P284">
            <v>0.43494611364953273</v>
          </cell>
        </row>
        <row r="285">
          <cell r="B285" t="str">
            <v>G-INTC-IND</v>
          </cell>
          <cell r="C285" t="str">
            <v>VAR_ncap</v>
          </cell>
          <cell r="D285" t="str">
            <v>-</v>
          </cell>
          <cell r="E285">
            <v>2.6721028742911798E-4</v>
          </cell>
          <cell r="F285">
            <v>2.01492004599296E-5</v>
          </cell>
          <cell r="G285">
            <v>7.1426381178503204E-6</v>
          </cell>
          <cell r="H285">
            <v>7.6737155365302404E-6</v>
          </cell>
          <cell r="I285">
            <v>1.07947196081668E-5</v>
          </cell>
          <cell r="J285">
            <v>1.23542438046483E-5</v>
          </cell>
          <cell r="K285">
            <v>1.6568895283585499E-5</v>
          </cell>
          <cell r="L285">
            <v>3.3730712798307598E-6</v>
          </cell>
          <cell r="M285">
            <v>5.9483043149923097E-6</v>
          </cell>
          <cell r="N285">
            <v>4.7640779719653302E-5</v>
          </cell>
          <cell r="O285">
            <v>9.81186038147664E-5</v>
          </cell>
        </row>
        <row r="286">
          <cell r="B286" t="str">
            <v>G-INTC-IND</v>
          </cell>
          <cell r="C286" t="str">
            <v>VAR_cap</v>
          </cell>
          <cell r="D286" t="str">
            <v>-</v>
          </cell>
          <cell r="E286">
            <v>4.4927373631622096</v>
          </cell>
          <cell r="F286">
            <v>4.4928242431575436</v>
          </cell>
          <cell r="G286">
            <v>4.493024722650099</v>
          </cell>
          <cell r="H286">
            <v>4.4930360872847128</v>
          </cell>
          <cell r="I286">
            <v>4.4930421385652002</v>
          </cell>
          <cell r="J286">
            <v>4.4930550931944548</v>
          </cell>
          <cell r="K286">
            <v>4.4930706657080526</v>
          </cell>
          <cell r="L286">
            <v>4.4930792568624494</v>
          </cell>
          <cell r="M286">
            <v>4.493085902627362</v>
          </cell>
          <cell r="N286">
            <v>4.4931000509894234</v>
          </cell>
          <cell r="O286">
            <v>4.4931834620465834</v>
          </cell>
          <cell r="P286">
            <v>4.4932343376215789</v>
          </cell>
        </row>
        <row r="287">
          <cell r="B287" t="str">
            <v>D-IH2R</v>
          </cell>
          <cell r="C287" t="str">
            <v>VAR_fout</v>
          </cell>
          <cell r="D287" t="str">
            <v>IH2</v>
          </cell>
          <cell r="E287"/>
          <cell r="F287"/>
          <cell r="G287"/>
          <cell r="H287"/>
          <cell r="I287">
            <v>6.1760911388561865</v>
          </cell>
          <cell r="J287">
            <v>6.9154910143807022</v>
          </cell>
          <cell r="K287">
            <v>6.9171356041584025</v>
          </cell>
          <cell r="L287">
            <v>8.0539807029541421</v>
          </cell>
          <cell r="M287">
            <v>1.2491976499425284</v>
          </cell>
          <cell r="N287">
            <v>0.31244563141892301</v>
          </cell>
          <cell r="O287">
            <v>0.21868380560350478</v>
          </cell>
          <cell r="P287">
            <v>0.3655992371397826</v>
          </cell>
        </row>
        <row r="288">
          <cell r="B288" t="str">
            <v>D-IH2R</v>
          </cell>
          <cell r="C288" t="str">
            <v>VAR_fin</v>
          </cell>
          <cell r="D288" t="str">
            <v>H2</v>
          </cell>
          <cell r="E288"/>
          <cell r="F288"/>
          <cell r="G288"/>
          <cell r="H288"/>
          <cell r="I288">
            <v>6.1760911388561865</v>
          </cell>
          <cell r="J288">
            <v>6.9154910143807022</v>
          </cell>
          <cell r="K288">
            <v>6.9171356041584025</v>
          </cell>
          <cell r="L288">
            <v>8.0539807029541421</v>
          </cell>
          <cell r="M288">
            <v>1.2491976499425284</v>
          </cell>
          <cell r="N288">
            <v>0.31244563141892301</v>
          </cell>
          <cell r="O288">
            <v>0.21868380560350478</v>
          </cell>
          <cell r="P288">
            <v>0.3655992371397826</v>
          </cell>
        </row>
        <row r="289">
          <cell r="B289" t="str">
            <v>D-IH2R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4.5871278103184704E-6</v>
          </cell>
          <cell r="I289">
            <v>0.24185927720984901</v>
          </cell>
          <cell r="J289">
            <v>0.20621937798796899</v>
          </cell>
          <cell r="K289">
            <v>0.28355495145821003</v>
          </cell>
          <cell r="L289">
            <v>3.09937110005004E-4</v>
          </cell>
          <cell r="M289">
            <v>4.5741554860416402E-4</v>
          </cell>
          <cell r="N289">
            <v>1.1752309385320001E-2</v>
          </cell>
          <cell r="O289">
            <v>6.6221539015506601E-3</v>
          </cell>
          <cell r="P289">
            <v>8.5830137856754505E-3</v>
          </cell>
        </row>
        <row r="290">
          <cell r="B290" t="str">
            <v>D-IH2R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4.5871278103184704E-6</v>
          </cell>
          <cell r="I290">
            <v>0.24186275967528401</v>
          </cell>
          <cell r="J290">
            <v>0.25700908559652902</v>
          </cell>
          <cell r="K290">
            <v>0.28355495145821003</v>
          </cell>
          <cell r="L290">
            <v>0.28386488856821501</v>
          </cell>
          <cell r="M290">
            <v>4.4120874812303798E-2</v>
          </cell>
          <cell r="N290">
            <v>1.2099571093100499E-2</v>
          </cell>
          <cell r="O290">
            <v>8.7037455426376698E-3</v>
          </cell>
          <cell r="P290">
            <v>1.5205167687226099E-2</v>
          </cell>
        </row>
        <row r="291">
          <cell r="B291" t="str">
            <v>ESOL-PV_E</v>
          </cell>
          <cell r="C291" t="str">
            <v>VAR_fout</v>
          </cell>
          <cell r="D291" t="str">
            <v>CELC_E</v>
          </cell>
          <cell r="E291"/>
          <cell r="F291"/>
          <cell r="G291"/>
          <cell r="H291">
            <v>2.9473890760153837E-5</v>
          </cell>
          <cell r="I291">
            <v>1.6896173837575878E-4</v>
          </cell>
          <cell r="J291">
            <v>3.293404471638615</v>
          </cell>
          <cell r="K291">
            <v>3.8421818648870714</v>
          </cell>
          <cell r="L291">
            <v>3.8422126911381067</v>
          </cell>
          <cell r="M291">
            <v>3.8422177349864364</v>
          </cell>
          <cell r="N291">
            <v>3.8422231372447442</v>
          </cell>
          <cell r="O291">
            <v>3.8422286578984912</v>
          </cell>
          <cell r="P291">
            <v>3.8422495785829796</v>
          </cell>
        </row>
        <row r="292">
          <cell r="B292" t="str">
            <v>ESOL-PV_E</v>
          </cell>
          <cell r="C292" t="str">
            <v>VAR_fin</v>
          </cell>
          <cell r="D292" t="str">
            <v>SOL</v>
          </cell>
          <cell r="E292"/>
          <cell r="F292"/>
          <cell r="G292"/>
          <cell r="H292">
            <v>2.9473890760153837E-5</v>
          </cell>
          <cell r="I292">
            <v>1.6896173837575878E-4</v>
          </cell>
          <cell r="J292">
            <v>3.293404471638615</v>
          </cell>
          <cell r="K292">
            <v>3.8421818648870714</v>
          </cell>
          <cell r="L292">
            <v>3.8422126911381067</v>
          </cell>
          <cell r="M292">
            <v>3.8422177349864364</v>
          </cell>
          <cell r="N292">
            <v>3.8422231372447442</v>
          </cell>
          <cell r="O292">
            <v>3.8422286578984912</v>
          </cell>
          <cell r="P292">
            <v>3.8422495785829796</v>
          </cell>
        </row>
        <row r="293">
          <cell r="B293" t="str">
            <v>ESOL-PV_E</v>
          </cell>
          <cell r="C293" t="str">
            <v>VAR_fin</v>
          </cell>
          <cell r="D293" t="str">
            <v>SOLPVC</v>
          </cell>
          <cell r="E293"/>
          <cell r="F293"/>
          <cell r="G293"/>
          <cell r="H293">
            <v>2.94738907601538E-5</v>
          </cell>
          <cell r="I293">
            <v>1.68961738375759E-4</v>
          </cell>
          <cell r="J293">
            <v>3.2934044716386102</v>
          </cell>
          <cell r="K293">
            <v>3.84218186488707</v>
          </cell>
          <cell r="L293">
            <v>3.8422126911381098</v>
          </cell>
          <cell r="M293">
            <v>3.8422177349864399</v>
          </cell>
          <cell r="N293">
            <v>3.8422231372447402</v>
          </cell>
          <cell r="O293">
            <v>3.8422286578984899</v>
          </cell>
          <cell r="P293">
            <v>3.84224957858298</v>
          </cell>
        </row>
        <row r="294">
          <cell r="B294" t="str">
            <v>ESOL-PV_E</v>
          </cell>
          <cell r="C294" t="str">
            <v>VAR_ncap</v>
          </cell>
          <cell r="D294" t="str">
            <v>-</v>
          </cell>
          <cell r="E294"/>
          <cell r="F294"/>
          <cell r="G294"/>
          <cell r="H294">
            <v>8.5369602630255992E-6</v>
          </cell>
          <cell r="I294">
            <v>4.0181893881594802E-5</v>
          </cell>
          <cell r="J294">
            <v>0.94933960893695601</v>
          </cell>
          <cell r="K294">
            <v>0.15819865624002</v>
          </cell>
          <cell r="L294">
            <v>1.05057835799468E-5</v>
          </cell>
          <cell r="M294">
            <v>3.7714861430579401E-6</v>
          </cell>
          <cell r="N294">
            <v>7.9441193425417699E-6</v>
          </cell>
          <cell r="O294">
            <v>0.148653334834117</v>
          </cell>
          <cell r="P294">
            <v>0.80073306830864299</v>
          </cell>
        </row>
        <row r="295">
          <cell r="B295" t="str">
            <v>ESOL-PV_E</v>
          </cell>
          <cell r="C295" t="str">
            <v>VAR_cap</v>
          </cell>
          <cell r="D295" t="str">
            <v>-</v>
          </cell>
          <cell r="E295"/>
          <cell r="F295"/>
          <cell r="G295"/>
          <cell r="H295">
            <v>8.5369602630255992E-6</v>
          </cell>
          <cell r="I295">
            <v>4.8718854144620399E-5</v>
          </cell>
          <cell r="J295">
            <v>0.94938832779110105</v>
          </cell>
          <cell r="K295">
            <v>1.1075869840311201</v>
          </cell>
          <cell r="L295">
            <v>1.1075974898147001</v>
          </cell>
          <cell r="M295">
            <v>1.10759897080671</v>
          </cell>
          <cell r="N295">
            <v>1.10760066845992</v>
          </cell>
          <cell r="O295">
            <v>1.1076018514256201</v>
          </cell>
          <cell r="P295">
            <v>1.10760728077185</v>
          </cell>
        </row>
        <row r="296">
          <cell r="B296" t="str">
            <v>EWSTINC</v>
          </cell>
          <cell r="C296" t="str">
            <v>VAR_fout</v>
          </cell>
          <cell r="D296" t="str">
            <v>ELC35</v>
          </cell>
          <cell r="E296">
            <v>6.5070265058902006</v>
          </cell>
          <cell r="F296">
            <v>7.3413823440065249</v>
          </cell>
          <cell r="G296">
            <v>8.3711406739260177</v>
          </cell>
          <cell r="H296">
            <v>7.3981736381152068</v>
          </cell>
          <cell r="I296">
            <v>7.4919060356440896</v>
          </cell>
          <cell r="J296">
            <v>7.1490713744190995</v>
          </cell>
          <cell r="K296">
            <v>4.3378683042682731</v>
          </cell>
          <cell r="L296">
            <v>5.1263976742636945</v>
          </cell>
          <cell r="M296">
            <v>4.8880584483257472</v>
          </cell>
          <cell r="N296">
            <v>4.7760299487172251</v>
          </cell>
          <cell r="O296">
            <v>4.7733761282283478</v>
          </cell>
          <cell r="P296">
            <v>4.7801796612252936</v>
          </cell>
        </row>
        <row r="297">
          <cell r="B297" t="str">
            <v>EWSTINC</v>
          </cell>
          <cell r="C297" t="str">
            <v>VAR_fout</v>
          </cell>
          <cell r="D297" t="str">
            <v>CO2_E</v>
          </cell>
          <cell r="E297">
            <v>1689.3000776584799</v>
          </cell>
          <cell r="F297">
            <v>1905.90859782492</v>
          </cell>
          <cell r="G297">
            <v>2173.2458870042101</v>
          </cell>
          <cell r="H297">
            <v>1920.6522810512399</v>
          </cell>
          <cell r="I297">
            <v>1944.9863061672199</v>
          </cell>
          <cell r="J297">
            <v>1855.9824240857299</v>
          </cell>
          <cell r="K297">
            <v>1126.16127452982</v>
          </cell>
          <cell r="L297">
            <v>1330.87270835654</v>
          </cell>
          <cell r="M297">
            <v>1268.9970616964899</v>
          </cell>
          <cell r="N297">
            <v>1239.9131547971799</v>
          </cell>
          <cell r="O297">
            <v>1239.22419200383</v>
          </cell>
          <cell r="P297">
            <v>1240.9904686295099</v>
          </cell>
        </row>
        <row r="298">
          <cell r="B298" t="str">
            <v>EWSTINC</v>
          </cell>
          <cell r="C298" t="str">
            <v>VAR_fin</v>
          </cell>
          <cell r="D298" t="str">
            <v>EWST</v>
          </cell>
          <cell r="E298">
            <v>18.203664629940469</v>
          </cell>
          <cell r="F298">
            <v>20.537808166216823</v>
          </cell>
          <cell r="G298">
            <v>23.418597920303988</v>
          </cell>
          <cell r="H298">
            <v>20.696684063052178</v>
          </cell>
          <cell r="I298">
            <v>20.958904161284703</v>
          </cell>
          <cell r="J298">
            <v>19.999810604372055</v>
          </cell>
          <cell r="K298">
            <v>12.135358561743766</v>
          </cell>
          <cell r="L298">
            <v>14.341300736600683</v>
          </cell>
          <cell r="M298">
            <v>13.674537302763921</v>
          </cell>
          <cell r="N298">
            <v>13.361133133590338</v>
          </cell>
          <cell r="O298">
            <v>13.353708965558466</v>
          </cell>
          <cell r="P298">
            <v>13.372742118852528</v>
          </cell>
        </row>
        <row r="299">
          <cell r="B299" t="str">
            <v>EWSTINC</v>
          </cell>
          <cell r="C299" t="str">
            <v>VAR_ncap</v>
          </cell>
          <cell r="D299" t="str">
            <v>-</v>
          </cell>
          <cell r="E299"/>
          <cell r="F299">
            <v>1.8861222145373401E-6</v>
          </cell>
          <cell r="G299">
            <v>3.8720492758509696E-6</v>
          </cell>
          <cell r="H299">
            <v>5.12262511565411E-2</v>
          </cell>
          <cell r="I299">
            <v>0.14891692016473301</v>
          </cell>
          <cell r="J299">
            <v>1.0907074247443701E-4</v>
          </cell>
          <cell r="K299">
            <v>3.8592238565917503E-6</v>
          </cell>
          <cell r="L299">
            <v>4.5463400631196499E-4</v>
          </cell>
          <cell r="M299">
            <v>6.8474298914010003E-3</v>
          </cell>
          <cell r="N299">
            <v>3.3799291462079099E-2</v>
          </cell>
          <cell r="O299">
            <v>0.12888263219009399</v>
          </cell>
          <cell r="P299">
            <v>2.1510529791621401E-2</v>
          </cell>
        </row>
        <row r="300">
          <cell r="B300" t="str">
            <v>EWSTINC</v>
          </cell>
          <cell r="C300" t="str">
            <v>VAR_cap</v>
          </cell>
          <cell r="D300" t="str">
            <v>-</v>
          </cell>
          <cell r="E300">
            <v>0.3123192849271576</v>
          </cell>
          <cell r="F300">
            <v>0.31229761254205102</v>
          </cell>
          <cell r="G300">
            <v>0.31229377668668934</v>
          </cell>
          <cell r="H300">
            <v>0.2759935357252507</v>
          </cell>
          <cell r="I300">
            <v>0.3210355804074661</v>
          </cell>
          <cell r="J300">
            <v>0.29719170917101462</v>
          </cell>
          <cell r="K300">
            <v>0.22583513820990683</v>
          </cell>
          <cell r="L300">
            <v>0.20544439656389721</v>
          </cell>
          <cell r="M300">
            <v>0.19380278418905342</v>
          </cell>
          <cell r="N300">
            <v>0.19012177579801118</v>
          </cell>
          <cell r="O300">
            <v>0.19644594879208641</v>
          </cell>
          <cell r="P300">
            <v>0.19148955313419597</v>
          </cell>
        </row>
        <row r="301">
          <cell r="B301" t="str">
            <v>D-IBIO</v>
          </cell>
          <cell r="C301" t="str">
            <v>VAR_fout</v>
          </cell>
          <cell r="D301" t="str">
            <v>IBIO</v>
          </cell>
          <cell r="E301">
            <v>0.43676101224088454</v>
          </cell>
          <cell r="F301">
            <v>0.55210200971012779</v>
          </cell>
          <cell r="G301">
            <v>1.200318581569471</v>
          </cell>
          <cell r="H301">
            <v>4.2075304211580304</v>
          </cell>
          <cell r="I301">
            <v>4.2075894994966623</v>
          </cell>
          <cell r="J301">
            <v>4.2076064877942807</v>
          </cell>
          <cell r="K301">
            <v>4.2076094183043038</v>
          </cell>
          <cell r="L301">
            <v>4.207612307520014</v>
          </cell>
          <cell r="M301">
            <v>4.2076284720820398</v>
          </cell>
          <cell r="N301">
            <v>4.2076347579016771</v>
          </cell>
          <cell r="O301">
            <v>4.2076605686744761</v>
          </cell>
          <cell r="P301">
            <v>4.2079090563312294</v>
          </cell>
        </row>
        <row r="302">
          <cell r="B302" t="str">
            <v>D-IBIO</v>
          </cell>
          <cell r="C302" t="str">
            <v>VAR_fin</v>
          </cell>
          <cell r="D302" t="str">
            <v>BIO</v>
          </cell>
          <cell r="E302">
            <v>0.43676101224088454</v>
          </cell>
          <cell r="F302">
            <v>0.55210200971012779</v>
          </cell>
          <cell r="G302">
            <v>1.200318581569471</v>
          </cell>
          <cell r="H302">
            <v>4.2075304211580304</v>
          </cell>
          <cell r="I302">
            <v>4.2075894994966623</v>
          </cell>
          <cell r="J302">
            <v>4.2076064877942807</v>
          </cell>
          <cell r="K302">
            <v>4.2076094183043038</v>
          </cell>
          <cell r="L302">
            <v>4.207612307520014</v>
          </cell>
          <cell r="M302">
            <v>4.2076284720820398</v>
          </cell>
          <cell r="N302">
            <v>4.2076347579016771</v>
          </cell>
          <cell r="O302">
            <v>4.2076605686744761</v>
          </cell>
          <cell r="P302">
            <v>4.2079090563312294</v>
          </cell>
        </row>
        <row r="303">
          <cell r="B303" t="str">
            <v>D-EWOD</v>
          </cell>
          <cell r="C303" t="str">
            <v>VAR_fout</v>
          </cell>
          <cell r="D303" t="str">
            <v>EWOD</v>
          </cell>
          <cell r="E303">
            <v>3.0415514480749084</v>
          </cell>
          <cell r="F303">
            <v>1.579086059449093</v>
          </cell>
          <cell r="G303">
            <v>4.1204609267186401</v>
          </cell>
          <cell r="H303">
            <v>5.1552464580143598</v>
          </cell>
          <cell r="I303">
            <v>5.795003614109163</v>
          </cell>
          <cell r="J303">
            <v>6.1534251201144832</v>
          </cell>
          <cell r="K303">
            <v>6.625278963546628</v>
          </cell>
          <cell r="L303">
            <v>5.7234562365715433</v>
          </cell>
          <cell r="M303">
            <v>6.5269817957948781</v>
          </cell>
          <cell r="N303">
            <v>6.3611248739372686</v>
          </cell>
          <cell r="O303">
            <v>6.2519954517519807</v>
          </cell>
          <cell r="P303">
            <v>6.6807660850669803</v>
          </cell>
        </row>
        <row r="304">
          <cell r="B304" t="str">
            <v>D-EWOD</v>
          </cell>
          <cell r="C304" t="str">
            <v>VAR_fin</v>
          </cell>
          <cell r="D304" t="str">
            <v>WOD</v>
          </cell>
          <cell r="E304">
            <v>3.0415514480749084</v>
          </cell>
          <cell r="F304">
            <v>1.579086059449093</v>
          </cell>
          <cell r="G304">
            <v>4.1204609267186401</v>
          </cell>
          <cell r="H304">
            <v>5.1552464580143598</v>
          </cell>
          <cell r="I304">
            <v>5.795003614109163</v>
          </cell>
          <cell r="J304">
            <v>6.1534251201144832</v>
          </cell>
          <cell r="K304">
            <v>6.625278963546628</v>
          </cell>
          <cell r="L304">
            <v>5.7234562365715433</v>
          </cell>
          <cell r="M304">
            <v>6.5269817957948781</v>
          </cell>
          <cell r="N304">
            <v>6.3611248739372686</v>
          </cell>
          <cell r="O304">
            <v>6.2519954517519807</v>
          </cell>
          <cell r="P304">
            <v>6.6807660850669803</v>
          </cell>
        </row>
        <row r="305">
          <cell r="B305" t="str">
            <v>HPLWOD</v>
          </cell>
          <cell r="C305" t="str">
            <v>VAR_fout</v>
          </cell>
          <cell r="D305" t="str">
            <v>LTH</v>
          </cell>
          <cell r="E305">
            <v>1.2177951684449257</v>
          </cell>
          <cell r="F305">
            <v>1.0990663733171306</v>
          </cell>
          <cell r="G305">
            <v>1.7267989847816045</v>
          </cell>
          <cell r="H305">
            <v>3.5881155958688655</v>
          </cell>
          <cell r="I305">
            <v>4.0228963352153242</v>
          </cell>
          <cell r="J305">
            <v>3.1128566409697349</v>
          </cell>
          <cell r="K305">
            <v>2.4086801934775801</v>
          </cell>
          <cell r="L305">
            <v>1.8638050437810945</v>
          </cell>
          <cell r="M305">
            <v>1.4421943074373633</v>
          </cell>
          <cell r="N305">
            <v>1.1159845149567194</v>
          </cell>
          <cell r="O305">
            <v>0.863572383186471</v>
          </cell>
          <cell r="P305">
            <v>1.1233900771007685</v>
          </cell>
        </row>
        <row r="306">
          <cell r="B306" t="str">
            <v>HPLWOD</v>
          </cell>
          <cell r="C306" t="str">
            <v>VAR_fin</v>
          </cell>
          <cell r="D306" t="str">
            <v>EWOD</v>
          </cell>
          <cell r="E306">
            <v>1.7397073834927526</v>
          </cell>
          <cell r="F306">
            <v>1.5700948190244719</v>
          </cell>
          <cell r="G306">
            <v>2.4668556925451472</v>
          </cell>
          <cell r="H306">
            <v>5.1258794226698106</v>
          </cell>
          <cell r="I306">
            <v>5.7469947645933148</v>
          </cell>
          <cell r="J306">
            <v>4.4469380585281852</v>
          </cell>
          <cell r="K306">
            <v>3.4409717049679771</v>
          </cell>
          <cell r="L306">
            <v>2.6625786339729918</v>
          </cell>
          <cell r="M306">
            <v>2.0602775820533754</v>
          </cell>
          <cell r="N306">
            <v>1.5942635927953137</v>
          </cell>
          <cell r="O306">
            <v>1.233674833123531</v>
          </cell>
          <cell r="P306">
            <v>1.6048429672868112</v>
          </cell>
        </row>
        <row r="307">
          <cell r="B307" t="str">
            <v>HPLWOD</v>
          </cell>
          <cell r="C307" t="str">
            <v>VAR_ncap</v>
          </cell>
          <cell r="D307" t="str">
            <v>-</v>
          </cell>
          <cell r="E307">
            <v>0.154570634423322</v>
          </cell>
          <cell r="F307">
            <v>4.2570616669844503E-5</v>
          </cell>
          <cell r="G307">
            <v>6.4611276539271595E-2</v>
          </cell>
          <cell r="H307">
            <v>0.235958377892069</v>
          </cell>
          <cell r="I307">
            <v>5.5158680901868803E-2</v>
          </cell>
          <cell r="J307">
            <v>2.6275161977743801E-4</v>
          </cell>
          <cell r="K307">
            <v>0.1234432034023</v>
          </cell>
          <cell r="L307">
            <v>7.7119403473357995E-2</v>
          </cell>
          <cell r="M307">
            <v>5.76495729993279E-5</v>
          </cell>
          <cell r="N307">
            <v>4.0957532130898302E-4</v>
          </cell>
          <cell r="O307">
            <v>7.6831119171879597E-2</v>
          </cell>
          <cell r="P307">
            <v>0.114802078294911</v>
          </cell>
        </row>
        <row r="308">
          <cell r="B308" t="str">
            <v>HPLWOD</v>
          </cell>
          <cell r="C308" t="str">
            <v>VAR_cap</v>
          </cell>
          <cell r="D308" t="str">
            <v>-</v>
          </cell>
          <cell r="E308">
            <v>0.154570634423322</v>
          </cell>
          <cell r="F308">
            <v>0.15461320503999201</v>
          </cell>
          <cell r="G308">
            <v>0.219224481579264</v>
          </cell>
          <cell r="H308">
            <v>0.45518285947133302</v>
          </cell>
          <cell r="I308">
            <v>0.51034154037320101</v>
          </cell>
          <cell r="J308">
            <v>0.42014428536479598</v>
          </cell>
          <cell r="K308">
            <v>0.35146505123780097</v>
          </cell>
          <cell r="L308">
            <v>0.25598403939730402</v>
          </cell>
          <cell r="M308">
            <v>0.217592191178438</v>
          </cell>
          <cell r="N308">
            <v>0.201029831769966</v>
          </cell>
          <cell r="O308">
            <v>0.15441774753954601</v>
          </cell>
          <cell r="P308">
            <v>0.192100422361099</v>
          </cell>
        </row>
        <row r="309">
          <cell r="B309" t="str">
            <v>ENGA-GTCC</v>
          </cell>
          <cell r="C309" t="str">
            <v>VAR_fout</v>
          </cell>
          <cell r="D309" t="str">
            <v>ELC13</v>
          </cell>
          <cell r="E309"/>
          <cell r="F309"/>
          <cell r="G309"/>
          <cell r="H309"/>
          <cell r="I309"/>
          <cell r="J309">
            <v>3.9654264878303896E-4</v>
          </cell>
          <cell r="K309">
            <v>8.2970871564721105E-4</v>
          </cell>
          <cell r="L309">
            <v>7.3754900217048993E-3</v>
          </cell>
          <cell r="M309">
            <v>1.2337292199597715E-2</v>
          </cell>
          <cell r="N309">
            <v>1.3256602522385743E-2</v>
          </cell>
          <cell r="O309">
            <v>1.492052152093136E-2</v>
          </cell>
          <cell r="P309">
            <v>2.0585901095773965E-2</v>
          </cell>
        </row>
        <row r="310">
          <cell r="B310" t="str">
            <v>ENGA-GTCC</v>
          </cell>
          <cell r="C310" t="str">
            <v>VAR_fout</v>
          </cell>
          <cell r="D310" t="str">
            <v>CO2_E</v>
          </cell>
          <cell r="E310"/>
          <cell r="F310"/>
          <cell r="G310"/>
          <cell r="H310"/>
          <cell r="I310"/>
          <cell r="J310">
            <v>4.28501951701242E-2</v>
          </cell>
          <cell r="K310">
            <v>8.5209370642422302E-2</v>
          </cell>
          <cell r="L310">
            <v>0.75441740232723997</v>
          </cell>
          <cell r="M310">
            <v>1.3215733417372399</v>
          </cell>
          <cell r="N310">
            <v>1.4614329977729299</v>
          </cell>
          <cell r="O310">
            <v>1.60967198864245</v>
          </cell>
          <cell r="P310">
            <v>2.2648400930181398</v>
          </cell>
        </row>
        <row r="311">
          <cell r="B311" t="str">
            <v>ENGA-GTCC</v>
          </cell>
          <cell r="C311" t="str">
            <v>VAR_fin</v>
          </cell>
          <cell r="D311" t="str">
            <v>ENGA</v>
          </cell>
          <cell r="E311"/>
          <cell r="F311"/>
          <cell r="G311"/>
          <cell r="H311"/>
          <cell r="I311"/>
          <cell r="J311">
            <v>7.5975523351284099E-4</v>
          </cell>
          <cell r="K311">
            <v>1.5108044440145798E-3</v>
          </cell>
          <cell r="L311">
            <v>1.3376195076724105E-2</v>
          </cell>
          <cell r="M311">
            <v>2.3432151449241937E-2</v>
          </cell>
          <cell r="N311">
            <v>2.5911932584626395E-2</v>
          </cell>
          <cell r="O311">
            <v>2.8540283486568185E-2</v>
          </cell>
          <cell r="P311">
            <v>4.0156739237910223E-2</v>
          </cell>
        </row>
        <row r="312">
          <cell r="B312" t="str">
            <v>ENGA-GTCC</v>
          </cell>
          <cell r="C312" t="str">
            <v>VAR_fin</v>
          </cell>
          <cell r="D312" t="str">
            <v>GTC</v>
          </cell>
          <cell r="E312"/>
          <cell r="F312"/>
          <cell r="G312"/>
          <cell r="H312"/>
          <cell r="I312"/>
          <cell r="J312">
            <v>1.3663388026345199E-4</v>
          </cell>
          <cell r="K312">
            <v>3.1947644527105225E-4</v>
          </cell>
          <cell r="L312">
            <v>6.7134975481258474E-4</v>
          </cell>
          <cell r="M312">
            <v>2.4275289734768113E-3</v>
          </cell>
          <cell r="N312">
            <v>2.8857745543799532E-3</v>
          </cell>
          <cell r="O312">
            <v>3.6606089990429964E-3</v>
          </cell>
          <cell r="P312">
            <v>4.2892626012093578E-3</v>
          </cell>
        </row>
        <row r="313">
          <cell r="B313" t="str">
            <v>ENGA-GTCC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/>
          <cell r="I313"/>
          <cell r="J313">
            <v>3.54662994164326E-4</v>
          </cell>
          <cell r="K313">
            <v>6.8036096241012997E-4</v>
          </cell>
          <cell r="L313">
            <v>1.18062966321908E-3</v>
          </cell>
          <cell r="M313">
            <v>1.04219776158373E-3</v>
          </cell>
          <cell r="N313">
            <v>2.49762521560568E-5</v>
          </cell>
          <cell r="O313">
            <v>1.65021855202839E-3</v>
          </cell>
        </row>
        <row r="314">
          <cell r="B314" t="str">
            <v>ENGA-GTCC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/>
          <cell r="I314"/>
          <cell r="J314">
            <v>1.3663388026345199E-4</v>
          </cell>
          <cell r="K314">
            <v>3.1947644527105306E-4</v>
          </cell>
          <cell r="L314">
            <v>6.7134975481258896E-4</v>
          </cell>
          <cell r="M314">
            <v>2.42752897347681E-3</v>
          </cell>
          <cell r="N314">
            <v>2.885774554379948E-3</v>
          </cell>
          <cell r="O314">
            <v>3.6606089990429977E-3</v>
          </cell>
          <cell r="P314">
            <v>4.289262601209363E-3</v>
          </cell>
        </row>
        <row r="315">
          <cell r="B315" t="str">
            <v>D-SNGA</v>
          </cell>
          <cell r="C315" t="str">
            <v>VAR_fout</v>
          </cell>
          <cell r="D315" t="str">
            <v>CO2</v>
          </cell>
          <cell r="E315">
            <v>1527.59028375352</v>
          </cell>
          <cell r="F315">
            <v>1440.5829303523001</v>
          </cell>
          <cell r="G315">
            <v>1376.76032205461</v>
          </cell>
          <cell r="H315">
            <v>1393.5496714609001</v>
          </cell>
          <cell r="I315">
            <v>1395.2868565522101</v>
          </cell>
          <cell r="J315">
            <v>1122.7449829775301</v>
          </cell>
          <cell r="K315">
            <v>346.98704623631897</v>
          </cell>
          <cell r="L315">
            <v>171.05011442649399</v>
          </cell>
          <cell r="M315">
            <v>176.13263720909501</v>
          </cell>
          <cell r="N315">
            <v>166.82378680802699</v>
          </cell>
          <cell r="O315">
            <v>172.34583834102</v>
          </cell>
          <cell r="P315">
            <v>173.76375461791</v>
          </cell>
        </row>
        <row r="316">
          <cell r="B316" t="str">
            <v>D-SNGA</v>
          </cell>
          <cell r="C316" t="str">
            <v>VAR_fout</v>
          </cell>
          <cell r="D316" t="str">
            <v>SNGA</v>
          </cell>
          <cell r="E316">
            <v>27.302374493646674</v>
          </cell>
          <cell r="F316">
            <v>28.489252362658213</v>
          </cell>
          <cell r="G316">
            <v>24.338931812024359</v>
          </cell>
          <cell r="H316">
            <v>24.630923686416434</v>
          </cell>
          <cell r="I316">
            <v>24.662457420166788</v>
          </cell>
          <cell r="J316">
            <v>19.931329052109351</v>
          </cell>
          <cell r="K316">
            <v>6.5054118732370467</v>
          </cell>
          <cell r="L316">
            <v>4.7792436828467579</v>
          </cell>
          <cell r="M316">
            <v>4.8687626667901167</v>
          </cell>
          <cell r="N316">
            <v>4.7042968013856354</v>
          </cell>
          <cell r="O316">
            <v>4.801962349972146</v>
          </cell>
          <cell r="P316">
            <v>4.8269933706334296</v>
          </cell>
        </row>
        <row r="317">
          <cell r="B317" t="str">
            <v>D-SNGA</v>
          </cell>
          <cell r="C317" t="str">
            <v>VAR_fout</v>
          </cell>
          <cell r="D317" t="str">
            <v>RSH2</v>
          </cell>
          <cell r="E317"/>
          <cell r="F317"/>
          <cell r="G317"/>
          <cell r="H317">
            <v>0.22806356325299096</v>
          </cell>
          <cell r="I317">
            <v>0.13313477083035319</v>
          </cell>
          <cell r="J317">
            <v>0.21385169869551857</v>
          </cell>
          <cell r="K317">
            <v>3.5583249667685231E-2</v>
          </cell>
          <cell r="L317">
            <v>3.4438638364420238E-2</v>
          </cell>
          <cell r="M317">
            <v>0.14771765548533197</v>
          </cell>
          <cell r="N317">
            <v>0.12888981464997681</v>
          </cell>
          <cell r="O317">
            <v>0.11101370831930397</v>
          </cell>
          <cell r="P317">
            <v>0.12478317936736254</v>
          </cell>
        </row>
        <row r="318">
          <cell r="B318" t="str">
            <v>D-SNGA</v>
          </cell>
          <cell r="C318" t="str">
            <v>VAR_fin</v>
          </cell>
          <cell r="D318" t="str">
            <v>NGA</v>
          </cell>
          <cell r="E318">
            <v>27.084934109105038</v>
          </cell>
          <cell r="F318">
            <v>25.542250538161362</v>
          </cell>
          <cell r="G318">
            <v>24.410644008060508</v>
          </cell>
          <cell r="H318">
            <v>24.708327508171983</v>
          </cell>
          <cell r="I318">
            <v>24.739128662273277</v>
          </cell>
          <cell r="J318">
            <v>19.906825939317894</v>
          </cell>
          <cell r="K318">
            <v>6.1522525928425438</v>
          </cell>
          <cell r="L318">
            <v>3.0328034472782659</v>
          </cell>
          <cell r="M318">
            <v>3.1229190994520462</v>
          </cell>
          <cell r="N318">
            <v>2.9578685604260064</v>
          </cell>
          <cell r="O318">
            <v>3.0557772755500063</v>
          </cell>
          <cell r="P318">
            <v>3.0809176350693193</v>
          </cell>
        </row>
        <row r="319">
          <cell r="B319" t="str">
            <v>D-SNGA</v>
          </cell>
          <cell r="C319" t="str">
            <v>VAR_fin</v>
          </cell>
          <cell r="D319" t="str">
            <v>BNGA</v>
          </cell>
          <cell r="E319">
            <v>0.30466108489967259</v>
          </cell>
          <cell r="F319">
            <v>3.0380141481438216</v>
          </cell>
          <cell r="G319">
            <v>6.041432283063755E-3</v>
          </cell>
          <cell r="H319">
            <v>2.0036232651529343E-3</v>
          </cell>
          <cell r="I319">
            <v>2.5338040169214965E-3</v>
          </cell>
          <cell r="J319">
            <v>8.8852026751624652E-2</v>
          </cell>
          <cell r="K319">
            <v>0.37406823559931351</v>
          </cell>
          <cell r="L319">
            <v>1.7618381931671585</v>
          </cell>
          <cell r="M319">
            <v>1.7618494756509233</v>
          </cell>
          <cell r="N319">
            <v>1.7618572786962599</v>
          </cell>
          <cell r="O319">
            <v>1.7618600874997701</v>
          </cell>
          <cell r="P319">
            <v>1.7618762760410811</v>
          </cell>
        </row>
        <row r="320">
          <cell r="B320" t="str">
            <v>D-SNGA</v>
          </cell>
          <cell r="C320" t="str">
            <v>VAR_fin</v>
          </cell>
          <cell r="D320" t="str">
            <v>H2</v>
          </cell>
          <cell r="E320"/>
          <cell r="F320"/>
          <cell r="G320"/>
          <cell r="H320">
            <v>0.22806356325299135</v>
          </cell>
          <cell r="I320">
            <v>0.13313477083035366</v>
          </cell>
          <cell r="J320">
            <v>0.21385194674254043</v>
          </cell>
          <cell r="K320">
            <v>3.5583249667685245E-2</v>
          </cell>
          <cell r="L320">
            <v>3.4440170032948338E-2</v>
          </cell>
          <cell r="M320">
            <v>0.14771747035578883</v>
          </cell>
          <cell r="N320">
            <v>0.12888981464997701</v>
          </cell>
          <cell r="O320">
            <v>0.11101351492088232</v>
          </cell>
          <cell r="P320">
            <v>0.1247878422485897</v>
          </cell>
        </row>
        <row r="321">
          <cell r="B321" t="str">
            <v>D-SNGA</v>
          </cell>
          <cell r="C321" t="str">
            <v>VAR_ncap</v>
          </cell>
          <cell r="D321" t="str">
            <v>-</v>
          </cell>
          <cell r="E321">
            <v>1.8158612856858399E-4</v>
          </cell>
          <cell r="F321">
            <v>1.94293345139563E-6</v>
          </cell>
          <cell r="G321">
            <v>2.9582745427892499E-6</v>
          </cell>
          <cell r="H321">
            <v>3.48813804305195E-6</v>
          </cell>
          <cell r="I321">
            <v>5.6322185833849903E-6</v>
          </cell>
          <cell r="J321">
            <v>8.0222708830997396E-6</v>
          </cell>
          <cell r="K321">
            <v>1.46452355667369E-5</v>
          </cell>
          <cell r="L321">
            <v>1.04303194532469E-4</v>
          </cell>
          <cell r="M321">
            <v>0.35575371307274301</v>
          </cell>
          <cell r="N321">
            <v>2.8019677225019801E-4</v>
          </cell>
          <cell r="O321">
            <v>1.1288851416603E-4</v>
          </cell>
          <cell r="P321">
            <v>1.08532438773605E-3</v>
          </cell>
        </row>
        <row r="322">
          <cell r="B322" t="str">
            <v>D-SNGA</v>
          </cell>
          <cell r="C322" t="str">
            <v>VAR_cap</v>
          </cell>
          <cell r="D322" t="str">
            <v>-</v>
          </cell>
          <cell r="E322">
            <v>2.235233787753709</v>
          </cell>
          <cell r="F322">
            <v>2.23523573068716</v>
          </cell>
          <cell r="G322">
            <v>2.2352386889617031</v>
          </cell>
          <cell r="H322">
            <v>2.2352421770997459</v>
          </cell>
          <cell r="I322">
            <v>2.2352478093183294</v>
          </cell>
          <cell r="J322">
            <v>2.2352558315892126</v>
          </cell>
          <cell r="K322">
            <v>2.2352704768247791</v>
          </cell>
          <cell r="L322">
            <v>0.76381023598357745</v>
          </cell>
          <cell r="M322">
            <v>0.356076291466914</v>
          </cell>
          <cell r="N322">
            <v>0.35622104617771699</v>
          </cell>
          <cell r="O322">
            <v>0.356282307604531</v>
          </cell>
          <cell r="P322">
            <v>0.35736472566646099</v>
          </cell>
        </row>
        <row r="323">
          <cell r="B323" t="str">
            <v>RHES-CHPWOD</v>
          </cell>
          <cell r="C323" t="str">
            <v>VAR_fout</v>
          </cell>
          <cell r="D323" t="str">
            <v>RHES_KEV_WOD_ELC_CHP</v>
          </cell>
          <cell r="E323"/>
          <cell r="F323"/>
          <cell r="G323"/>
          <cell r="H323">
            <v>2.2506455442128171E-3</v>
          </cell>
          <cell r="I323">
            <v>4.292981869342417E-3</v>
          </cell>
          <cell r="J323">
            <v>9.935615078107668E-3</v>
          </cell>
          <cell r="K323">
            <v>1.1716502219383513E-2</v>
          </cell>
          <cell r="L323">
            <v>2.1998456036860865E-2</v>
          </cell>
          <cell r="M323">
            <v>1.6377502775296537E-2</v>
          </cell>
          <cell r="N323">
            <v>1.2178646355142868E-2</v>
          </cell>
          <cell r="O323">
            <v>1.2328326679212565E-2</v>
          </cell>
          <cell r="P323">
            <v>1.2944144012888216E-2</v>
          </cell>
        </row>
        <row r="324">
          <cell r="B324" t="str">
            <v>RHES-CHPWOD</v>
          </cell>
          <cell r="C324" t="str">
            <v>VAR_fout</v>
          </cell>
          <cell r="D324" t="str">
            <v>RHES_LTH_CHPWOD</v>
          </cell>
          <cell r="E324"/>
          <cell r="F324"/>
          <cell r="G324"/>
          <cell r="H324">
            <v>6.0757702903115485E-3</v>
          </cell>
          <cell r="I324">
            <v>1.1349749523247013E-2</v>
          </cell>
          <cell r="J324">
            <v>2.5713525156930452E-2</v>
          </cell>
          <cell r="K324">
            <v>2.9720851884872581E-2</v>
          </cell>
          <cell r="L324">
            <v>5.4673123733141787E-2</v>
          </cell>
          <cell r="M324">
            <v>4.0703276365091384E-2</v>
          </cell>
          <cell r="N324">
            <v>3.0267789610380173E-2</v>
          </cell>
          <cell r="O324">
            <v>3.0639792575704934E-2</v>
          </cell>
          <cell r="P324">
            <v>3.2170293499253731E-2</v>
          </cell>
        </row>
        <row r="325">
          <cell r="B325" t="str">
            <v>RHES-CHPWOD</v>
          </cell>
          <cell r="C325" t="str">
            <v>VAR_fin</v>
          </cell>
          <cell r="D325" t="str">
            <v>RWOD</v>
          </cell>
          <cell r="E325"/>
          <cell r="F325"/>
          <cell r="G325"/>
          <cell r="H325">
            <v>1.3326631945719888E-2</v>
          </cell>
          <cell r="I325">
            <v>2.3371142903205473E-2</v>
          </cell>
          <cell r="J325">
            <v>4.2351515712854705E-2</v>
          </cell>
          <cell r="K325">
            <v>4.7922877466439764E-2</v>
          </cell>
          <cell r="L325">
            <v>8.4562322012653984E-2</v>
          </cell>
          <cell r="M325">
            <v>6.5543597541476095E-2</v>
          </cell>
          <cell r="N325">
            <v>5.4401636936293109E-2</v>
          </cell>
          <cell r="O325">
            <v>4.9902649737708402E-2</v>
          </cell>
          <cell r="P325">
            <v>5.9141341802369678E-2</v>
          </cell>
        </row>
        <row r="326">
          <cell r="B326" t="str">
            <v>RHES-CHPWOD</v>
          </cell>
          <cell r="C326" t="str">
            <v>VAR_ncap</v>
          </cell>
          <cell r="D326" t="str">
            <v>-</v>
          </cell>
          <cell r="E326"/>
          <cell r="F326"/>
          <cell r="G326"/>
          <cell r="H326">
            <v>1.9837148463114701E-4</v>
          </cell>
          <cell r="I326">
            <v>1.8185113208999399E-4</v>
          </cell>
          <cell r="J326">
            <v>5.4000560444524904E-4</v>
          </cell>
          <cell r="K326">
            <v>3.17259527500713E-4</v>
          </cell>
          <cell r="L326">
            <v>1.09753188652576E-3</v>
          </cell>
          <cell r="M326">
            <v>2.1405284828851201E-6</v>
          </cell>
          <cell r="N326">
            <v>6.78816760128167E-6</v>
          </cell>
          <cell r="O326">
            <v>8.9341634094880398E-4</v>
          </cell>
          <cell r="P326">
            <v>2.5677871873388002E-4</v>
          </cell>
        </row>
        <row r="327">
          <cell r="B327" t="str">
            <v>RHES-CHPWOD</v>
          </cell>
          <cell r="C327" t="str">
            <v>VAR_cap</v>
          </cell>
          <cell r="D327" t="str">
            <v>-</v>
          </cell>
          <cell r="E327"/>
          <cell r="F327"/>
          <cell r="G327"/>
          <cell r="H327">
            <v>1.9837148463114701E-4</v>
          </cell>
          <cell r="I327">
            <v>3.8006923577564475E-4</v>
          </cell>
          <cell r="J327">
            <v>8.8160267431313007E-4</v>
          </cell>
          <cell r="K327">
            <v>1.0385007407182833E-3</v>
          </cell>
          <cell r="L327">
            <v>1.9538120040923624E-3</v>
          </cell>
          <cell r="M327">
            <v>1.4542784069932779E-3</v>
          </cell>
          <cell r="N327">
            <v>1.104122427887084E-3</v>
          </cell>
          <cell r="O327">
            <v>1.0944455830482159E-3</v>
          </cell>
          <cell r="P327">
            <v>1.1558053901162221E-3</v>
          </cell>
        </row>
        <row r="328">
          <cell r="B328" t="str">
            <v>G-INTC-RES</v>
          </cell>
          <cell r="C328" t="str">
            <v>VAR_fout</v>
          </cell>
          <cell r="D328" t="str">
            <v>RHNS_ELC</v>
          </cell>
          <cell r="E328">
            <v>12.96035304858745</v>
          </cell>
          <cell r="F328">
            <v>14.933421414226268</v>
          </cell>
          <cell r="G328">
            <v>14.878842986576323</v>
          </cell>
          <cell r="H328">
            <v>16.340326693027723</v>
          </cell>
          <cell r="I328">
            <v>17.789237924216145</v>
          </cell>
          <cell r="J328">
            <v>20.362013543875907</v>
          </cell>
          <cell r="K328">
            <v>20.626025312969222</v>
          </cell>
          <cell r="L328">
            <v>21.415834388534449</v>
          </cell>
          <cell r="M328">
            <v>21.760822442163935</v>
          </cell>
          <cell r="N328">
            <v>21.909493716956696</v>
          </cell>
          <cell r="O328">
            <v>22.0759844589202</v>
          </cell>
          <cell r="P328">
            <v>21.91124151377462</v>
          </cell>
        </row>
        <row r="329">
          <cell r="B329" t="str">
            <v>G-INTC-RES</v>
          </cell>
          <cell r="C329" t="str">
            <v>VAR_fout</v>
          </cell>
          <cell r="D329" t="str">
            <v>ELC35</v>
          </cell>
          <cell r="E329">
            <v>41.975158209764892</v>
          </cell>
          <cell r="F329">
            <v>2.6585999804952232E-2</v>
          </cell>
          <cell r="G329">
            <v>2.7873252203583311E-2</v>
          </cell>
          <cell r="H329">
            <v>1.9646152320735355E-2</v>
          </cell>
          <cell r="I329">
            <v>3.9405727994246909E-2</v>
          </cell>
          <cell r="J329">
            <v>0.34734795014370728</v>
          </cell>
          <cell r="K329">
            <v>1.0507692213212414</v>
          </cell>
          <cell r="L329">
            <v>1.9357141102563085</v>
          </cell>
          <cell r="M329">
            <v>1.67231329195621</v>
          </cell>
          <cell r="N329">
            <v>1.5645968551078449</v>
          </cell>
          <cell r="O329">
            <v>2.8560589843354998</v>
          </cell>
          <cell r="P329">
            <v>3.4000670743039807</v>
          </cell>
        </row>
        <row r="330">
          <cell r="B330" t="str">
            <v>G-INTC-RES</v>
          </cell>
          <cell r="C330" t="str">
            <v>VAR_fout</v>
          </cell>
          <cell r="D330" t="str">
            <v>RHES_ELC</v>
          </cell>
          <cell r="E330">
            <v>22.746956531534067</v>
          </cell>
          <cell r="F330">
            <v>18.547186040263217</v>
          </cell>
          <cell r="G330">
            <v>16.957520234707101</v>
          </cell>
          <cell r="H330">
            <v>17.12094649274335</v>
          </cell>
          <cell r="I330">
            <v>18.507803621558875</v>
          </cell>
          <cell r="J330">
            <v>20.543430448725861</v>
          </cell>
          <cell r="K330">
            <v>19.123755932817161</v>
          </cell>
          <cell r="L330">
            <v>20.049254716001702</v>
          </cell>
          <cell r="M330">
            <v>20.122143465003543</v>
          </cell>
          <cell r="N330">
            <v>19.954008621743125</v>
          </cell>
          <cell r="O330">
            <v>20.594551447257402</v>
          </cell>
          <cell r="P330">
            <v>20.070967127928373</v>
          </cell>
        </row>
        <row r="331">
          <cell r="B331" t="str">
            <v>G-INTC-RES</v>
          </cell>
          <cell r="C331" t="str">
            <v>VAR_fout</v>
          </cell>
          <cell r="D331" t="str">
            <v>RHNM_ELC</v>
          </cell>
          <cell r="E331">
            <v>11.871290094170162</v>
          </cell>
          <cell r="F331">
            <v>15.025903098299324</v>
          </cell>
          <cell r="G331">
            <v>14.476376804800655</v>
          </cell>
          <cell r="H331">
            <v>15.519527344936504</v>
          </cell>
          <cell r="I331">
            <v>16.053046685694017</v>
          </cell>
          <cell r="J331">
            <v>17.787722086306594</v>
          </cell>
          <cell r="K331">
            <v>17.871453823129229</v>
          </cell>
          <cell r="L331">
            <v>18.437490753099322</v>
          </cell>
          <cell r="M331">
            <v>18.99163142366131</v>
          </cell>
          <cell r="N331">
            <v>19.428737053685069</v>
          </cell>
          <cell r="O331">
            <v>18.930195874155871</v>
          </cell>
          <cell r="P331">
            <v>18.737197515290507</v>
          </cell>
        </row>
        <row r="332">
          <cell r="B332" t="str">
            <v>G-INTC-RES</v>
          </cell>
          <cell r="C332" t="str">
            <v>VAR_fout</v>
          </cell>
          <cell r="D332" t="str">
            <v>RHEM_ELC</v>
          </cell>
          <cell r="E332">
            <v>23.66690648700504</v>
          </cell>
          <cell r="F332">
            <v>19.461186685865869</v>
          </cell>
          <cell r="G332">
            <v>18.380895884853359</v>
          </cell>
          <cell r="H332">
            <v>19.434333500538354</v>
          </cell>
          <cell r="I332">
            <v>19.547289171193427</v>
          </cell>
          <cell r="J332">
            <v>21.421355787738836</v>
          </cell>
          <cell r="K332">
            <v>21.303960894809343</v>
          </cell>
          <cell r="L332">
            <v>21.403368874957991</v>
          </cell>
          <cell r="M332">
            <v>21.656230305976262</v>
          </cell>
          <cell r="N332">
            <v>21.649537766468764</v>
          </cell>
          <cell r="O332">
            <v>22.461707894357328</v>
          </cell>
          <cell r="P332">
            <v>21.402463800963783</v>
          </cell>
        </row>
        <row r="333">
          <cell r="B333" t="str">
            <v>G-INTC-RES</v>
          </cell>
          <cell r="C333" t="str">
            <v>VAR_fin</v>
          </cell>
          <cell r="D333" t="str">
            <v>ELC5</v>
          </cell>
          <cell r="E333">
            <v>113.22054945668332</v>
          </cell>
          <cell r="F333">
            <v>67.994283238459602</v>
          </cell>
          <cell r="G333">
            <v>64.721509163141036</v>
          </cell>
          <cell r="H333">
            <v>68.43478018356663</v>
          </cell>
          <cell r="I333">
            <v>71.936783130656679</v>
          </cell>
          <cell r="J333">
            <v>80.461869816790923</v>
          </cell>
          <cell r="K333">
            <v>79.975965185046221</v>
          </cell>
          <cell r="L333">
            <v>83.241662842849749</v>
          </cell>
          <cell r="M333">
            <v>84.203140928761329</v>
          </cell>
          <cell r="N333">
            <v>84.506374013961533</v>
          </cell>
          <cell r="O333">
            <v>86.918498659026341</v>
          </cell>
          <cell r="P333">
            <v>85.521937032261263</v>
          </cell>
        </row>
        <row r="334">
          <cell r="B334" t="str">
            <v>G-INTC-RES</v>
          </cell>
          <cell r="C334" t="str">
            <v>VAR_ncap</v>
          </cell>
          <cell r="D334" t="str">
            <v>-</v>
          </cell>
          <cell r="E334">
            <v>6.3086554572589699E-5</v>
          </cell>
          <cell r="F334">
            <v>6.8737601387717503E-7</v>
          </cell>
          <cell r="G334">
            <v>7.5808993730673796E-7</v>
          </cell>
          <cell r="H334">
            <v>8.4716510152488498E-7</v>
          </cell>
          <cell r="I334">
            <v>7.2188835246212002E-7</v>
          </cell>
          <cell r="J334">
            <v>6.9166098636091896E-7</v>
          </cell>
          <cell r="K334">
            <v>1.8190456070314499E-6</v>
          </cell>
          <cell r="L334">
            <v>2.3358359553389201E-6</v>
          </cell>
          <cell r="M334">
            <v>4.2447634441013504E-6</v>
          </cell>
          <cell r="N334">
            <v>6.1666879168340797E-6</v>
          </cell>
          <cell r="O334">
            <v>3.0957578710632003E-5</v>
          </cell>
        </row>
        <row r="335">
          <cell r="B335" t="str">
            <v>G-INTC-RES</v>
          </cell>
          <cell r="C335" t="str">
            <v>VAR_cap</v>
          </cell>
          <cell r="D335" t="str">
            <v>-</v>
          </cell>
          <cell r="E335">
            <v>4.3300925142827298</v>
          </cell>
          <cell r="F335">
            <v>4.3301130260662379</v>
          </cell>
          <cell r="G335">
            <v>4.330156288213316</v>
          </cell>
          <cell r="H335">
            <v>4.3301575124044627</v>
          </cell>
          <cell r="I335">
            <v>4.3301580673119746</v>
          </cell>
          <cell r="J335">
            <v>4.3301588818190275</v>
          </cell>
          <cell r="K335">
            <v>4.3301601828681511</v>
          </cell>
          <cell r="L335">
            <v>4.3301611260633006</v>
          </cell>
          <cell r="M335">
            <v>4.3301657973228593</v>
          </cell>
          <cell r="N335">
            <v>4.330169191711386</v>
          </cell>
          <cell r="O335">
            <v>4.330188779084355</v>
          </cell>
          <cell r="P335">
            <v>4.3302048309293282</v>
          </cell>
        </row>
        <row r="336">
          <cell r="B336" t="str">
            <v>SCOM-CHPNGA</v>
          </cell>
          <cell r="C336" t="str">
            <v>VAR_fout</v>
          </cell>
          <cell r="D336" t="str">
            <v>CO2_S</v>
          </cell>
          <cell r="E336">
            <v>98.906420051979893</v>
          </cell>
          <cell r="F336">
            <v>98.105280317074701</v>
          </cell>
          <cell r="G336">
            <v>125.94487418298</v>
          </cell>
          <cell r="H336">
            <v>107.20153683072201</v>
          </cell>
          <cell r="I336">
            <v>96.941512308577799</v>
          </cell>
          <cell r="J336">
            <v>50.660832972262803</v>
          </cell>
          <cell r="K336"/>
          <cell r="L336"/>
          <cell r="M336">
            <v>3.1639236320424402</v>
          </cell>
          <cell r="N336">
            <v>3.6709377980270701</v>
          </cell>
          <cell r="O336">
            <v>3.61592503090607</v>
          </cell>
          <cell r="P336">
            <v>5.5223179737703703</v>
          </cell>
        </row>
        <row r="337">
          <cell r="B337" t="str">
            <v>SCOM-CHPNGA</v>
          </cell>
          <cell r="C337" t="str">
            <v>VAR_fout</v>
          </cell>
          <cell r="D337" t="str">
            <v>SCOM_NKEV_GAS_ELC_CHP</v>
          </cell>
          <cell r="E337">
            <v>0.59444903623490641</v>
          </cell>
          <cell r="F337">
            <v>0.62598841931804239</v>
          </cell>
          <cell r="G337">
            <v>0.79764577551987381</v>
          </cell>
          <cell r="H337">
            <v>0.68159429023721463</v>
          </cell>
          <cell r="I337">
            <v>0.61344691461432244</v>
          </cell>
          <cell r="J337">
            <v>0.32226147996032212</v>
          </cell>
          <cell r="K337"/>
          <cell r="L337"/>
          <cell r="M337">
            <v>1.9161924877622947E-2</v>
          </cell>
          <cell r="N337">
            <v>2.1732668287728147E-2</v>
          </cell>
          <cell r="O337">
            <v>2.1669958298453001E-2</v>
          </cell>
          <cell r="P337">
            <v>3.255287703698595E-2</v>
          </cell>
        </row>
        <row r="338">
          <cell r="B338" t="str">
            <v>SCOM-CHPNGA</v>
          </cell>
          <cell r="C338" t="str">
            <v>VAR_fout</v>
          </cell>
          <cell r="D338" t="str">
            <v>SCOM_LTH_CHPNGA</v>
          </cell>
          <cell r="E338">
            <v>0.6926358708629381</v>
          </cell>
          <cell r="F338">
            <v>0.75034449593326025</v>
          </cell>
          <cell r="G338">
            <v>0.99616356007430196</v>
          </cell>
          <cell r="H338">
            <v>0.90828329459098622</v>
          </cell>
          <cell r="I338">
            <v>0.86882069962581154</v>
          </cell>
          <cell r="J338">
            <v>0.48339221994048304</v>
          </cell>
          <cell r="K338"/>
          <cell r="L338"/>
          <cell r="M338">
            <v>2.8742887316434443E-2</v>
          </cell>
          <cell r="N338">
            <v>3.2599002431592194E-2</v>
          </cell>
          <cell r="O338">
            <v>3.2504937447679468E-2</v>
          </cell>
          <cell r="P338">
            <v>4.8829315555478918E-2</v>
          </cell>
        </row>
        <row r="339">
          <cell r="B339" t="str">
            <v>SCOM-CHPNGA</v>
          </cell>
          <cell r="C339" t="str">
            <v>VAR_fin</v>
          </cell>
          <cell r="D339" t="str">
            <v>SNGA</v>
          </cell>
          <cell r="E339">
            <v>1.7536599299996445</v>
          </cell>
          <cell r="F339">
            <v>1.7394553247708286</v>
          </cell>
          <cell r="G339">
            <v>2.2330651450883057</v>
          </cell>
          <cell r="H339">
            <v>1.9007364686298169</v>
          </cell>
          <cell r="I339">
            <v>1.7188211402230131</v>
          </cell>
          <cell r="J339">
            <v>0.89824171936636199</v>
          </cell>
          <cell r="K339"/>
          <cell r="L339"/>
          <cell r="M339">
            <v>5.6097936738341153E-2</v>
          </cell>
          <cell r="N339">
            <v>6.5087549610409023E-2</v>
          </cell>
          <cell r="O339">
            <v>6.411214593805091E-2</v>
          </cell>
          <cell r="P339">
            <v>9.7913439251247805E-2</v>
          </cell>
        </row>
        <row r="340">
          <cell r="B340" t="str">
            <v>SCOM-CHPNGA</v>
          </cell>
          <cell r="C340" t="str">
            <v>VAR_ncap</v>
          </cell>
          <cell r="D340" t="str">
            <v>-</v>
          </cell>
          <cell r="E340"/>
          <cell r="F340">
            <v>4.0417421837993198E-2</v>
          </cell>
          <cell r="G340"/>
          <cell r="H340"/>
          <cell r="I340"/>
          <cell r="J340"/>
          <cell r="K340"/>
          <cell r="L340"/>
          <cell r="M340">
            <v>2.15406436597335E-3</v>
          </cell>
          <cell r="N340">
            <v>3.7206846543117101E-4</v>
          </cell>
          <cell r="O340">
            <v>3.2719564633376597E-5</v>
          </cell>
          <cell r="P340">
            <v>1.40287348576321E-3</v>
          </cell>
        </row>
        <row r="341">
          <cell r="B341" t="str">
            <v>SCOM-CHPNGA</v>
          </cell>
          <cell r="C341" t="str">
            <v>VAR_cap</v>
          </cell>
          <cell r="D341" t="str">
            <v>-</v>
          </cell>
          <cell r="E341">
            <v>6.5199416443273692E-2</v>
          </cell>
          <cell r="F341">
            <v>5.3597924622355228E-2</v>
          </cell>
          <cell r="G341">
            <v>5.316821813551164E-2</v>
          </cell>
          <cell r="H341">
            <v>5.1412289310726153E-2</v>
          </cell>
          <cell r="I341">
            <v>4.2461592164404718E-2</v>
          </cell>
          <cell r="J341">
            <v>2.4845383567972435E-2</v>
          </cell>
          <cell r="K341"/>
          <cell r="L341"/>
          <cell r="M341">
            <v>2.15406436597335E-3</v>
          </cell>
          <cell r="N341">
            <v>2.5243732952279644E-3</v>
          </cell>
          <cell r="O341">
            <v>2.5525954389419032E-3</v>
          </cell>
          <cell r="P341">
            <v>3.9433285557678843E-3</v>
          </cell>
        </row>
        <row r="342">
          <cell r="B342" t="str">
            <v>D-IPLT</v>
          </cell>
          <cell r="C342" t="str">
            <v>VAR_fout</v>
          </cell>
          <cell r="D342" t="str">
            <v>IPLT</v>
          </cell>
          <cell r="E342">
            <v>0.62583639019244119</v>
          </cell>
          <cell r="F342">
            <v>0.73760113464592092</v>
          </cell>
          <cell r="G342">
            <v>0.73635455542382433</v>
          </cell>
          <cell r="H342">
            <v>0.73432244136118663</v>
          </cell>
          <cell r="I342">
            <v>0.73589334561051156</v>
          </cell>
          <cell r="J342">
            <v>0.73387618300407298</v>
          </cell>
          <cell r="K342">
            <v>0.73184117047880137</v>
          </cell>
          <cell r="L342">
            <v>0.72981581283241403</v>
          </cell>
          <cell r="M342">
            <v>0.72982192046888517</v>
          </cell>
          <cell r="N342">
            <v>0.72984169302203539</v>
          </cell>
          <cell r="O342">
            <v>0.72985766207542224</v>
          </cell>
          <cell r="P342">
            <v>0.73007839024681842</v>
          </cell>
        </row>
        <row r="343">
          <cell r="B343" t="str">
            <v>D-IPLT</v>
          </cell>
          <cell r="C343" t="str">
            <v>VAR_fin</v>
          </cell>
          <cell r="D343" t="str">
            <v>PLT</v>
          </cell>
          <cell r="E343">
            <v>0.62583639019244119</v>
          </cell>
          <cell r="F343">
            <v>0.73760113464592092</v>
          </cell>
          <cell r="G343">
            <v>0.73635455542382433</v>
          </cell>
          <cell r="H343">
            <v>0.73432244136118663</v>
          </cell>
          <cell r="I343">
            <v>0.73589334561051156</v>
          </cell>
          <cell r="J343">
            <v>0.73387618300407298</v>
          </cell>
          <cell r="K343">
            <v>0.73184117047880137</v>
          </cell>
          <cell r="L343">
            <v>0.72981581283241403</v>
          </cell>
          <cell r="M343">
            <v>0.72982192046888517</v>
          </cell>
          <cell r="N343">
            <v>0.72984169302203539</v>
          </cell>
          <cell r="O343">
            <v>0.72985766207542224</v>
          </cell>
          <cell r="P343">
            <v>0.73007839024681842</v>
          </cell>
        </row>
        <row r="344">
          <cell r="B344" t="str">
            <v>LTH-STG</v>
          </cell>
          <cell r="C344" t="str">
            <v>VAR_fout</v>
          </cell>
          <cell r="D344" t="str">
            <v>AUX_LTH-STG_OUT</v>
          </cell>
          <cell r="E344">
            <v>1.4604811057986422E-3</v>
          </cell>
          <cell r="F344">
            <v>4.6086125595462268E-3</v>
          </cell>
          <cell r="G344">
            <v>2.0460970088005497E-2</v>
          </cell>
          <cell r="H344">
            <v>5.669804062120515E-3</v>
          </cell>
          <cell r="I344">
            <v>8.6773889820914059E-3</v>
          </cell>
          <cell r="J344">
            <v>1.2026983762293643E-2</v>
          </cell>
          <cell r="K344">
            <v>1.5475462532385206E-2</v>
          </cell>
          <cell r="L344">
            <v>1.475709074988168E-2</v>
          </cell>
          <cell r="M344">
            <v>3.8804668617594219E-2</v>
          </cell>
          <cell r="N344">
            <v>0.16276317934438608</v>
          </cell>
          <cell r="O344">
            <v>3.506979593742536E-2</v>
          </cell>
          <cell r="P344">
            <v>7.2866497166622982E-2</v>
          </cell>
        </row>
        <row r="345">
          <cell r="B345" t="str">
            <v>LTH-STG</v>
          </cell>
          <cell r="C345" t="str">
            <v>VAR_fout</v>
          </cell>
          <cell r="D345" t="str">
            <v>LTH</v>
          </cell>
          <cell r="E345">
            <v>1.4604811057986379E-3</v>
          </cell>
          <cell r="F345">
            <v>4.6116849679192426E-3</v>
          </cell>
          <cell r="G345">
            <v>2.0482283598513815E-2</v>
          </cell>
          <cell r="H345">
            <v>5.669804062120515E-3</v>
          </cell>
          <cell r="I345">
            <v>8.685364523435225E-3</v>
          </cell>
          <cell r="J345">
            <v>1.20269837622936E-2</v>
          </cell>
          <cell r="K345">
            <v>1.5488105884127308E-2</v>
          </cell>
          <cell r="L345">
            <v>1.4757090749881671E-2</v>
          </cell>
          <cell r="M345">
            <v>3.8804668617594192E-2</v>
          </cell>
          <cell r="N345">
            <v>0.16276317934438592</v>
          </cell>
          <cell r="O345">
            <v>3.5069795937425333E-2</v>
          </cell>
          <cell r="P345">
            <v>7.2866497166622898E-2</v>
          </cell>
        </row>
        <row r="346">
          <cell r="B346" t="str">
            <v>LTH-STG</v>
          </cell>
          <cell r="C346" t="str">
            <v>VAR_fin</v>
          </cell>
          <cell r="D346" t="str">
            <v>AUX_LTH-STG_IN</v>
          </cell>
          <cell r="E346">
            <v>1.9539378173469356E-3</v>
          </cell>
          <cell r="F346">
            <v>6.0746362124024676E-3</v>
          </cell>
          <cell r="G346">
            <v>2.6435382705958174E-2</v>
          </cell>
          <cell r="H346">
            <v>7.0938847534295591E-3</v>
          </cell>
          <cell r="I346">
            <v>1.0534344249508363E-2</v>
          </cell>
          <cell r="J346">
            <v>1.4156022337203472E-2</v>
          </cell>
          <cell r="K346">
            <v>1.7707322114606339E-2</v>
          </cell>
          <cell r="L346">
            <v>1.6403397175514495E-2</v>
          </cell>
          <cell r="M346">
            <v>4.3122928139562457E-2</v>
          </cell>
          <cell r="N346">
            <v>0.18085460672493692</v>
          </cell>
          <cell r="O346">
            <v>3.8973069606023078E-2</v>
          </cell>
          <cell r="P346">
            <v>8.096940430519059E-2</v>
          </cell>
        </row>
        <row r="347">
          <cell r="B347" t="str">
            <v>LTH-STG</v>
          </cell>
          <cell r="C347" t="str">
            <v>VAR_fin</v>
          </cell>
          <cell r="D347" t="str">
            <v>LTH</v>
          </cell>
          <cell r="E347">
            <v>1.9539378173469356E-3</v>
          </cell>
          <cell r="F347">
            <v>6.0746362124024676E-3</v>
          </cell>
          <cell r="G347">
            <v>2.6435382705958174E-2</v>
          </cell>
          <cell r="H347">
            <v>7.0938847534295591E-3</v>
          </cell>
          <cell r="I347">
            <v>1.0534344249508363E-2</v>
          </cell>
          <cell r="J347">
            <v>1.4156022337203472E-2</v>
          </cell>
          <cell r="K347">
            <v>1.7707322114606339E-2</v>
          </cell>
          <cell r="L347">
            <v>1.6403397175514495E-2</v>
          </cell>
          <cell r="M347">
            <v>4.3122928139562457E-2</v>
          </cell>
          <cell r="N347">
            <v>0.18085460672493692</v>
          </cell>
          <cell r="O347">
            <v>3.8973069606023078E-2</v>
          </cell>
          <cell r="P347">
            <v>8.096940430519059E-2</v>
          </cell>
        </row>
        <row r="348">
          <cell r="B348" t="str">
            <v>LTH-STG</v>
          </cell>
          <cell r="C348" t="str">
            <v>VAR_ncap</v>
          </cell>
          <cell r="D348" t="str">
            <v>-</v>
          </cell>
          <cell r="E348">
            <v>1.9439606927434199E-3</v>
          </cell>
          <cell r="F348">
            <v>3.2434689940419698E-5</v>
          </cell>
          <cell r="G348">
            <v>3.3750592456098998E-5</v>
          </cell>
          <cell r="H348">
            <v>2.2831532415250199E-5</v>
          </cell>
          <cell r="I348">
            <v>1.92388807298591E-4</v>
          </cell>
          <cell r="J348">
            <v>1.1316507152836499E-3</v>
          </cell>
          <cell r="K348">
            <v>7.5894571608463497E-4</v>
          </cell>
          <cell r="L348">
            <v>6.6220737868673196E-3</v>
          </cell>
          <cell r="M348">
            <v>1.85624844744181E-3</v>
          </cell>
          <cell r="N348">
            <v>1.2392355309835399E-3</v>
          </cell>
          <cell r="O348">
            <v>2.20840541077002E-4</v>
          </cell>
          <cell r="P348">
            <v>3.5307417007006802E-3</v>
          </cell>
        </row>
        <row r="349">
          <cell r="B349" t="str">
            <v>LTH-STG</v>
          </cell>
          <cell r="C349" t="str">
            <v>VAR_cap</v>
          </cell>
          <cell r="D349" t="str">
            <v>-</v>
          </cell>
          <cell r="E349">
            <v>2.1073667020165801E-3</v>
          </cell>
          <cell r="F349">
            <v>2.13060045786352E-3</v>
          </cell>
          <cell r="G349">
            <v>2.1473018049393386E-3</v>
          </cell>
          <cell r="H349">
            <v>2.0606287407724669E-3</v>
          </cell>
          <cell r="I349">
            <v>2.1573061900339065E-3</v>
          </cell>
          <cell r="J349">
            <v>2.1355612653152054E-3</v>
          </cell>
          <cell r="K349">
            <v>2.0694419802452894E-3</v>
          </cell>
          <cell r="L349">
            <v>8.6545183570743422E-3</v>
          </cell>
          <cell r="M349">
            <v>1.0201690938460494E-2</v>
          </cell>
          <cell r="N349">
            <v>1.0405000440850224E-2</v>
          </cell>
          <cell r="O349">
            <v>5.156953890516131E-3</v>
          </cell>
          <cell r="P349">
            <v>6.7475398634767097E-3</v>
          </cell>
        </row>
        <row r="350">
          <cell r="B350" t="str">
            <v>ITOT-CHPOIL</v>
          </cell>
          <cell r="C350" t="str">
            <v>VAR_fout</v>
          </cell>
          <cell r="D350" t="str">
            <v>ITOT_LTH_CHP</v>
          </cell>
          <cell r="E350">
            <v>0.93001707288170909</v>
          </cell>
          <cell r="F350">
            <v>2.0681261380732914</v>
          </cell>
          <cell r="G350">
            <v>9.6246557769528646E-2</v>
          </cell>
          <cell r="H350">
            <v>1.2958898650893576</v>
          </cell>
          <cell r="I350">
            <v>0.83319571474191712</v>
          </cell>
          <cell r="J350"/>
          <cell r="K350"/>
          <cell r="L350"/>
          <cell r="M350">
            <v>1.297009530315963E-2</v>
          </cell>
          <cell r="N350">
            <v>1.3559639171662814E-2</v>
          </cell>
          <cell r="O350">
            <v>1.8459601685214932E-2</v>
          </cell>
          <cell r="P350">
            <v>2.9095483827987951E-2</v>
          </cell>
        </row>
        <row r="351">
          <cell r="B351" t="str">
            <v>ITOT-CHPOIL</v>
          </cell>
          <cell r="C351" t="str">
            <v>VAR_fout</v>
          </cell>
          <cell r="D351" t="str">
            <v>ITOT_NKEV_OIL_ELC_CHP</v>
          </cell>
          <cell r="E351">
            <v>7.0553019322060539E-2</v>
          </cell>
          <cell r="F351">
            <v>0.17112729576065894</v>
          </cell>
          <cell r="G351">
            <v>9.2185389196672574E-3</v>
          </cell>
          <cell r="H351">
            <v>0.16831336233138078</v>
          </cell>
          <cell r="I351">
            <v>0.16805095522785177</v>
          </cell>
          <cell r="J351"/>
          <cell r="K351"/>
          <cell r="L351"/>
          <cell r="M351">
            <v>5.8510301338844523E-3</v>
          </cell>
          <cell r="N351">
            <v>6.1169833793489293E-3</v>
          </cell>
          <cell r="O351">
            <v>8.3274396367299715E-3</v>
          </cell>
          <cell r="P351">
            <v>1.3125466595147791E-2</v>
          </cell>
        </row>
        <row r="352">
          <cell r="B352" t="str">
            <v>ITOT-CHPOIL</v>
          </cell>
          <cell r="C352" t="str">
            <v>VAR_fout</v>
          </cell>
          <cell r="D352" t="str">
            <v>CO2_I</v>
          </cell>
          <cell r="E352">
            <v>24.670820744557801</v>
          </cell>
          <cell r="F352">
            <v>51.283052728379502</v>
          </cell>
          <cell r="G352">
            <v>3.11756738714449</v>
          </cell>
          <cell r="H352">
            <v>47.167549749619802</v>
          </cell>
          <cell r="I352">
            <v>47.113575179676197</v>
          </cell>
          <cell r="J352"/>
          <cell r="K352"/>
          <cell r="L352"/>
          <cell r="M352">
            <v>1.8520263579434699</v>
          </cell>
          <cell r="N352">
            <v>1.96821163993554</v>
          </cell>
          <cell r="O352">
            <v>2.6454385542243002</v>
          </cell>
          <cell r="P352">
            <v>4.2851157036070404</v>
          </cell>
        </row>
        <row r="353">
          <cell r="B353" t="str">
            <v>ITOT-CHPOIL</v>
          </cell>
          <cell r="C353" t="str">
            <v>VAR_fin</v>
          </cell>
          <cell r="D353" t="str">
            <v>ILFO</v>
          </cell>
          <cell r="E353">
            <v>0.33474655012968541</v>
          </cell>
          <cell r="F353">
            <v>0.69583517948954432</v>
          </cell>
          <cell r="G353">
            <v>4.230077865867693E-2</v>
          </cell>
          <cell r="H353">
            <v>0.63999389076824742</v>
          </cell>
          <cell r="I353">
            <v>0.63926153568081723</v>
          </cell>
          <cell r="J353"/>
          <cell r="K353"/>
          <cell r="L353"/>
          <cell r="M353">
            <v>2.5129258588106787E-2</v>
          </cell>
          <cell r="N353">
            <v>2.670572103033297E-2</v>
          </cell>
          <cell r="O353">
            <v>3.5894688659759824E-2</v>
          </cell>
          <cell r="P353">
            <v>5.8142682545550092E-2</v>
          </cell>
        </row>
        <row r="354">
          <cell r="B354" t="str">
            <v>ITOT-CHPOIL</v>
          </cell>
          <cell r="C354" t="str">
            <v>VAR_ncap</v>
          </cell>
          <cell r="D354" t="str">
            <v>-</v>
          </cell>
          <cell r="E354"/>
          <cell r="F354">
            <v>1.95353635197184E-2</v>
          </cell>
          <cell r="G354"/>
          <cell r="H354"/>
          <cell r="I354"/>
          <cell r="J354"/>
          <cell r="K354"/>
          <cell r="L354"/>
          <cell r="M354">
            <v>1.63383972459555E-3</v>
          </cell>
          <cell r="N354">
            <v>6.6478152162552004E-4</v>
          </cell>
          <cell r="O354">
            <v>7.2688238750750805E-4</v>
          </cell>
          <cell r="P354">
            <v>3.0437026419441499E-3</v>
          </cell>
        </row>
        <row r="355">
          <cell r="B355" t="str">
            <v>ITOT-CHPOIL</v>
          </cell>
          <cell r="C355" t="str">
            <v>VAR_cap</v>
          </cell>
          <cell r="D355" t="str">
            <v>-</v>
          </cell>
          <cell r="E355">
            <v>8.3041221850075047E-3</v>
          </cell>
          <cell r="F355">
            <v>2.0463216270453138E-2</v>
          </cell>
          <cell r="G355">
            <v>2.0452260908029086E-2</v>
          </cell>
          <cell r="H355">
            <v>2.0448887310885257E-2</v>
          </cell>
          <cell r="I355">
            <v>1.0012201372468048E-2</v>
          </cell>
          <cell r="J355"/>
          <cell r="K355"/>
          <cell r="L355"/>
          <cell r="M355">
            <v>1.63383972459555E-3</v>
          </cell>
          <cell r="N355">
            <v>2.2935429293046935E-3</v>
          </cell>
          <cell r="O355">
            <v>2.4957609299867275E-3</v>
          </cell>
          <cell r="P355">
            <v>4.422613549419801E-3</v>
          </cell>
        </row>
        <row r="356">
          <cell r="B356" t="str">
            <v>ENUC_GOE</v>
          </cell>
          <cell r="C356" t="str">
            <v>VAR_fout</v>
          </cell>
          <cell r="D356" t="str">
            <v>ELC</v>
          </cell>
          <cell r="E356">
            <v>29.714426460194698</v>
          </cell>
          <cell r="F356">
            <v>29.714368452892899</v>
          </cell>
          <cell r="G356">
            <v>0.68926840377884946</v>
          </cell>
          <cell r="H356"/>
          <cell r="I356"/>
          <cell r="J356"/>
          <cell r="K356"/>
          <cell r="L356"/>
        </row>
        <row r="357">
          <cell r="B357" t="str">
            <v>ENUC_GOE</v>
          </cell>
          <cell r="C357" t="str">
            <v>VAR_fin</v>
          </cell>
          <cell r="D357" t="str">
            <v>URN</v>
          </cell>
          <cell r="E357">
            <v>89.580655123778996</v>
          </cell>
          <cell r="F357">
            <v>89.580480248046413</v>
          </cell>
          <cell r="G357">
            <v>2.0779507640621731</v>
          </cell>
          <cell r="H357"/>
          <cell r="I357"/>
          <cell r="J357"/>
          <cell r="K357"/>
          <cell r="L357"/>
        </row>
        <row r="358">
          <cell r="B358" t="str">
            <v>ENUC_GOE</v>
          </cell>
          <cell r="C358" t="str">
            <v>VAR_cap</v>
          </cell>
          <cell r="D358" t="str">
            <v>-</v>
          </cell>
          <cell r="E358">
            <v>1.0099999213481741</v>
          </cell>
          <cell r="F358">
            <v>1.009999208280649</v>
          </cell>
          <cell r="G358">
            <v>2.6652938067610044E-2</v>
          </cell>
          <cell r="H358"/>
          <cell r="I358"/>
          <cell r="J358"/>
          <cell r="K358"/>
          <cell r="L358"/>
        </row>
        <row r="359">
          <cell r="B359" t="str">
            <v>D-RNGA</v>
          </cell>
          <cell r="C359" t="str">
            <v>VAR_fout</v>
          </cell>
          <cell r="D359" t="str">
            <v>CO2</v>
          </cell>
          <cell r="E359">
            <v>2662.2519359697599</v>
          </cell>
          <cell r="F359">
            <v>2731.2669550626802</v>
          </cell>
          <cell r="G359">
            <v>3003.3303287106901</v>
          </cell>
          <cell r="H359">
            <v>2997.22543396731</v>
          </cell>
          <cell r="I359">
            <v>2630.1738439187402</v>
          </cell>
          <cell r="J359">
            <v>1646.31394496956</v>
          </cell>
          <cell r="K359">
            <v>1111.0721594834999</v>
          </cell>
          <cell r="L359">
            <v>505.83472178176498</v>
          </cell>
          <cell r="M359">
            <v>424.27186870992398</v>
          </cell>
          <cell r="N359">
            <v>407.755806292655</v>
          </cell>
          <cell r="O359">
            <v>426.09184002070202</v>
          </cell>
          <cell r="P359">
            <v>359.17845793801899</v>
          </cell>
        </row>
        <row r="360">
          <cell r="B360" t="str">
            <v>D-RNGA</v>
          </cell>
          <cell r="C360" t="str">
            <v>VAR_fout</v>
          </cell>
          <cell r="D360" t="str">
            <v>RNGA</v>
          </cell>
          <cell r="E360">
            <v>47.36149883589561</v>
          </cell>
          <cell r="F360">
            <v>48.283039432491243</v>
          </cell>
          <cell r="G360">
            <v>53.091502296614017</v>
          </cell>
          <cell r="H360">
            <v>52.98294047810711</v>
          </cell>
          <cell r="I360">
            <v>46.495578039089018</v>
          </cell>
          <cell r="J360">
            <v>29.191863630840686</v>
          </cell>
          <cell r="K360">
            <v>20.495194340389386</v>
          </cell>
          <cell r="L360">
            <v>11.894954800454993</v>
          </cell>
          <cell r="M360">
            <v>10.453028033751629</v>
          </cell>
          <cell r="N360">
            <v>10.161019496638975</v>
          </cell>
          <cell r="O360">
            <v>10.485239223303074</v>
          </cell>
          <cell r="P360">
            <v>9.3024787531402708</v>
          </cell>
        </row>
        <row r="361">
          <cell r="B361" t="str">
            <v>D-RNGA</v>
          </cell>
          <cell r="C361" t="str">
            <v>VAR_fout</v>
          </cell>
          <cell r="D361" t="str">
            <v>RSH2</v>
          </cell>
          <cell r="E361"/>
          <cell r="F361"/>
          <cell r="G361"/>
          <cell r="H361">
            <v>0.20256554873049387</v>
          </cell>
          <cell r="I361">
            <v>0.24735410892249712</v>
          </cell>
          <cell r="J361">
            <v>0.3220331683163169</v>
          </cell>
          <cell r="K361">
            <v>0.10831227003649378</v>
          </cell>
          <cell r="L361">
            <v>8.0499849067857884E-2</v>
          </cell>
          <cell r="M361">
            <v>0.20634452357519545</v>
          </cell>
          <cell r="N361">
            <v>0.23739115806425409</v>
          </cell>
          <cell r="O361">
            <v>0.19469434133138519</v>
          </cell>
          <cell r="P361">
            <v>0.24131329092473033</v>
          </cell>
        </row>
        <row r="362">
          <cell r="B362" t="str">
            <v>D-RNGA</v>
          </cell>
          <cell r="C362" t="str">
            <v>VAR_fin</v>
          </cell>
          <cell r="D362" t="str">
            <v>NGA</v>
          </cell>
          <cell r="E362">
            <v>47.203048510102114</v>
          </cell>
          <cell r="F362">
            <v>48.426719061394998</v>
          </cell>
          <cell r="G362">
            <v>53.250537743097418</v>
          </cell>
          <cell r="H362">
            <v>53.142294928498366</v>
          </cell>
          <cell r="I362">
            <v>46.634288012743596</v>
          </cell>
          <cell r="J362">
            <v>29.189963563289968</v>
          </cell>
          <cell r="K362">
            <v>19.699860983750039</v>
          </cell>
          <cell r="L362">
            <v>8.9687007408114336</v>
          </cell>
          <cell r="M362">
            <v>7.5225508636511389</v>
          </cell>
          <cell r="N362">
            <v>7.229712877529348</v>
          </cell>
          <cell r="O362">
            <v>7.5548198585230821</v>
          </cell>
          <cell r="P362">
            <v>6.3684123747875692</v>
          </cell>
        </row>
        <row r="363">
          <cell r="B363" t="str">
            <v>D-RNGA</v>
          </cell>
          <cell r="C363" t="str">
            <v>VAR_fin</v>
          </cell>
          <cell r="D363" t="str">
            <v>BNGA</v>
          </cell>
          <cell r="E363">
            <v>0.30975229769465706</v>
          </cell>
          <cell r="F363">
            <v>1.0566314638486717E-2</v>
          </cell>
          <cell r="G363">
            <v>1.0571706713060215E-2</v>
          </cell>
          <cell r="H363">
            <v>1.0579358231452242E-2</v>
          </cell>
          <cell r="I363">
            <v>1.0642262257215238E-2</v>
          </cell>
          <cell r="J363">
            <v>9.6207437068231996E-2</v>
          </cell>
          <cell r="K363">
            <v>0.86118012381733022</v>
          </cell>
          <cell r="L363">
            <v>2.9645385304892997</v>
          </cell>
          <cell r="M363">
            <v>2.9645506156009636</v>
          </cell>
          <cell r="N363">
            <v>2.9645581105484018</v>
          </cell>
          <cell r="O363">
            <v>2.9645607708034318</v>
          </cell>
          <cell r="P363">
            <v>2.9645783844018321</v>
          </cell>
        </row>
        <row r="364">
          <cell r="B364" t="str">
            <v>D-RNGA</v>
          </cell>
          <cell r="C364" t="str">
            <v>VAR_fin</v>
          </cell>
          <cell r="D364" t="str">
            <v>H2</v>
          </cell>
          <cell r="E364"/>
          <cell r="F364"/>
          <cell r="G364"/>
          <cell r="H364">
            <v>0.20256554873049351</v>
          </cell>
          <cell r="I364">
            <v>0.24735410892250001</v>
          </cell>
          <cell r="J364">
            <v>0.32203221820081496</v>
          </cell>
          <cell r="K364">
            <v>0.10831227003649384</v>
          </cell>
          <cell r="L364">
            <v>8.0500651874102297E-2</v>
          </cell>
          <cell r="M364">
            <v>0.20634449027282253</v>
          </cell>
          <cell r="N364">
            <v>0.23739115806425537</v>
          </cell>
          <cell r="O364">
            <v>0.19469504725488251</v>
          </cell>
          <cell r="P364">
            <v>0.2413158904175928</v>
          </cell>
        </row>
        <row r="365">
          <cell r="B365" t="str">
            <v>D-RNGA</v>
          </cell>
          <cell r="C365" t="str">
            <v>VAR_ncap</v>
          </cell>
          <cell r="D365" t="str">
            <v>-</v>
          </cell>
          <cell r="E365">
            <v>4.9821613071856102E-6</v>
          </cell>
          <cell r="F365">
            <v>9.7262170203411295E-7</v>
          </cell>
          <cell r="G365">
            <v>1.29082395051721E-6</v>
          </cell>
          <cell r="H365">
            <v>1.0858184968826901E-6</v>
          </cell>
          <cell r="I365">
            <v>1.60295136649339E-6</v>
          </cell>
          <cell r="J365">
            <v>2.1917279485044101E-6</v>
          </cell>
          <cell r="K365">
            <v>3.9893320366447003E-6</v>
          </cell>
          <cell r="L365">
            <v>3.1405896108239297E-5</v>
          </cell>
          <cell r="M365">
            <v>0.61247849099517204</v>
          </cell>
          <cell r="N365">
            <v>6.6402556471713704E-4</v>
          </cell>
          <cell r="O365">
            <v>1.77296314294513E-2</v>
          </cell>
          <cell r="P365">
            <v>1.19120373852695E-4</v>
          </cell>
        </row>
        <row r="366">
          <cell r="B366" t="str">
            <v>D-RNGA</v>
          </cell>
          <cell r="C366" t="str">
            <v>VAR_cap</v>
          </cell>
          <cell r="D366" t="str">
            <v>-</v>
          </cell>
          <cell r="E366">
            <v>3.0972449895572272</v>
          </cell>
          <cell r="F366">
            <v>3.0972459621789294</v>
          </cell>
          <cell r="G366">
            <v>3.0972472530028798</v>
          </cell>
          <cell r="H366">
            <v>3.0972483388213767</v>
          </cell>
          <cell r="I366">
            <v>3.097249941772743</v>
          </cell>
          <cell r="J366">
            <v>3.0972521335006915</v>
          </cell>
          <cell r="K366">
            <v>3.0972561228327282</v>
          </cell>
          <cell r="L366">
            <v>1.0580561515203866</v>
          </cell>
          <cell r="M366">
            <v>0.61252601232808801</v>
          </cell>
          <cell r="N366">
            <v>0.613185873472882</v>
          </cell>
          <cell r="O366">
            <v>0.63091230812918897</v>
          </cell>
          <cell r="P366">
            <v>0.63103045827065296</v>
          </cell>
        </row>
        <row r="367">
          <cell r="B367" t="str">
            <v>RHES-CHPGFC</v>
          </cell>
          <cell r="C367" t="str">
            <v>VAR_fout</v>
          </cell>
          <cell r="D367" t="str">
            <v>CO2_R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0.56021271453631205</v>
          </cell>
          <cell r="N367">
            <v>0.96353172197613701</v>
          </cell>
          <cell r="O367">
            <v>0.98002453120859001</v>
          </cell>
          <cell r="P367">
            <v>1.64632436721896</v>
          </cell>
        </row>
        <row r="368">
          <cell r="B368" t="str">
            <v>RHES-CHPGFC</v>
          </cell>
          <cell r="C368" t="str">
            <v>VAR_fout</v>
          </cell>
          <cell r="D368" t="str">
            <v>RHES_NKEV_GAS_ELC_CHP</v>
          </cell>
          <cell r="E368"/>
          <cell r="F368"/>
          <cell r="G368"/>
          <cell r="H368"/>
          <cell r="I368"/>
          <cell r="J368"/>
          <cell r="K368"/>
          <cell r="L368"/>
          <cell r="M368">
            <v>4.4697822968322769E-3</v>
          </cell>
          <cell r="N368">
            <v>7.6877531008734314E-3</v>
          </cell>
          <cell r="O368">
            <v>7.8193446638983241E-3</v>
          </cell>
          <cell r="P368">
            <v>1.3135566759725742E-2</v>
          </cell>
        </row>
        <row r="369">
          <cell r="B369" t="str">
            <v>RHES-CHPGFC</v>
          </cell>
          <cell r="C369" t="str">
            <v>VAR_fout</v>
          </cell>
          <cell r="D369" t="str">
            <v>RHES_LTH_CHPNGA</v>
          </cell>
          <cell r="E369"/>
          <cell r="F369"/>
          <cell r="G369"/>
          <cell r="H369"/>
          <cell r="I369"/>
          <cell r="J369"/>
          <cell r="K369"/>
          <cell r="L369"/>
          <cell r="M369">
            <v>4.4697822968322769E-3</v>
          </cell>
          <cell r="N369">
            <v>7.6877531008734314E-3</v>
          </cell>
          <cell r="O369">
            <v>7.8193446638983241E-3</v>
          </cell>
          <cell r="P369">
            <v>1.3135566759725742E-2</v>
          </cell>
        </row>
        <row r="370">
          <cell r="B370" t="str">
            <v>RHES-CHPGFC</v>
          </cell>
          <cell r="C370" t="str">
            <v>VAR_fin</v>
          </cell>
          <cell r="D370" t="str">
            <v>RNGA</v>
          </cell>
          <cell r="E370"/>
          <cell r="F370"/>
          <cell r="G370"/>
          <cell r="H370"/>
          <cell r="I370"/>
          <cell r="J370"/>
          <cell r="K370"/>
          <cell r="L370"/>
          <cell r="M370">
            <v>9.932849548516174E-3</v>
          </cell>
          <cell r="N370">
            <v>1.7083895779718739E-2</v>
          </cell>
          <cell r="O370">
            <v>1.7376321475329606E-2</v>
          </cell>
          <cell r="P370">
            <v>2.9190148354946096E-2</v>
          </cell>
        </row>
        <row r="371">
          <cell r="B371" t="str">
            <v>RHES-CHPGFC</v>
          </cell>
          <cell r="C371" t="str">
            <v>VAR_ncap</v>
          </cell>
          <cell r="D371" t="str">
            <v>-</v>
          </cell>
          <cell r="E371"/>
          <cell r="F371"/>
          <cell r="G371"/>
          <cell r="H371"/>
          <cell r="I371"/>
          <cell r="J371"/>
          <cell r="K371"/>
          <cell r="L371"/>
          <cell r="M371">
            <v>3.9846290760668797E-4</v>
          </cell>
          <cell r="N371">
            <v>2.9193495073908201E-4</v>
          </cell>
          <cell r="O371">
            <v>8.1211944248796492E-6</v>
          </cell>
          <cell r="P371">
            <v>4.8718152545279802E-4</v>
          </cell>
        </row>
        <row r="372">
          <cell r="B372" t="str">
            <v>RHES-CHPGFC</v>
          </cell>
          <cell r="C372" t="str">
            <v>VAR_cap</v>
          </cell>
          <cell r="D372" t="str">
            <v>-</v>
          </cell>
          <cell r="E372"/>
          <cell r="F372"/>
          <cell r="G372"/>
          <cell r="H372"/>
          <cell r="I372"/>
          <cell r="J372"/>
          <cell r="K372"/>
          <cell r="L372"/>
          <cell r="M372">
            <v>3.9846290760668797E-4</v>
          </cell>
          <cell r="N372">
            <v>6.8991449262095631E-4</v>
          </cell>
          <cell r="O372">
            <v>6.9690957101931495E-4</v>
          </cell>
          <cell r="P372">
            <v>1.1815974999403781E-3</v>
          </cell>
        </row>
        <row r="373">
          <cell r="B373" t="str">
            <v>ITOT-CHPHFC</v>
          </cell>
          <cell r="C373" t="str">
            <v>VAR_fout</v>
          </cell>
          <cell r="D373" t="str">
            <v>ITOT_LTH_CHP</v>
          </cell>
          <cell r="E373"/>
          <cell r="F373"/>
          <cell r="G373"/>
          <cell r="H373"/>
          <cell r="I373">
            <v>0.34564687206417893</v>
          </cell>
          <cell r="J373">
            <v>0.2147539800187703</v>
          </cell>
          <cell r="K373">
            <v>0.19691276397138469</v>
          </cell>
          <cell r="L373">
            <v>0.71000865539704261</v>
          </cell>
          <cell r="M373">
            <v>1.1290011760576175</v>
          </cell>
          <cell r="N373">
            <v>1.1430316122194586</v>
          </cell>
          <cell r="O373">
            <v>1.6277215962708125</v>
          </cell>
          <cell r="P373">
            <v>1.6277832546359994</v>
          </cell>
        </row>
        <row r="374">
          <cell r="B374" t="str">
            <v>ITOT-CHPHFC</v>
          </cell>
          <cell r="C374" t="str">
            <v>VAR_fout</v>
          </cell>
          <cell r="D374" t="str">
            <v>ITOT_KEV_HFC_ELC_CHP</v>
          </cell>
          <cell r="E374"/>
          <cell r="F374"/>
          <cell r="G374"/>
          <cell r="H374"/>
          <cell r="I374">
            <v>0.51302909047006995</v>
          </cell>
          <cell r="J374">
            <v>0.35792330003128386</v>
          </cell>
          <cell r="K374">
            <v>0.35802320722069936</v>
          </cell>
          <cell r="L374">
            <v>1.420017310794085</v>
          </cell>
          <cell r="M374">
            <v>2.2580023521152337</v>
          </cell>
          <cell r="N374">
            <v>2.2860632244389172</v>
          </cell>
          <cell r="O374">
            <v>3.2554431925416267</v>
          </cell>
          <cell r="P374">
            <v>3.255566509271997</v>
          </cell>
        </row>
        <row r="375">
          <cell r="B375" t="str">
            <v>ITOT-CHPHFC</v>
          </cell>
          <cell r="C375" t="str">
            <v>VAR_fin</v>
          </cell>
          <cell r="D375" t="str">
            <v>IH2</v>
          </cell>
          <cell r="E375"/>
          <cell r="F375"/>
          <cell r="G375"/>
          <cell r="H375"/>
          <cell r="I375">
            <v>0.98187385735898636</v>
          </cell>
          <cell r="J375">
            <v>0.65076963642051588</v>
          </cell>
          <cell r="K375">
            <v>0.62264905603599952</v>
          </cell>
          <cell r="L375">
            <v>2.3666955179901428</v>
          </cell>
          <cell r="M375">
            <v>3.7633372535253944</v>
          </cell>
          <cell r="N375">
            <v>3.8101053740648609</v>
          </cell>
          <cell r="O375">
            <v>5.4257386542360457</v>
          </cell>
          <cell r="P375">
            <v>5.4259441821199861</v>
          </cell>
        </row>
        <row r="376">
          <cell r="B376" t="str">
            <v>ITOT-CHPHFC</v>
          </cell>
          <cell r="C376" t="str">
            <v>VAR_ncap</v>
          </cell>
          <cell r="D376" t="str">
            <v>-</v>
          </cell>
          <cell r="E376"/>
          <cell r="F376"/>
          <cell r="G376"/>
          <cell r="H376"/>
          <cell r="I376">
            <v>2.3177681623609499E-2</v>
          </cell>
          <cell r="J376">
            <v>1.85316216967326E-5</v>
          </cell>
          <cell r="K376">
            <v>1.4204944375072699E-2</v>
          </cell>
          <cell r="L376">
            <v>8.1585541423899705E-2</v>
          </cell>
          <cell r="M376">
            <v>2.1354924465540799E-4</v>
          </cell>
          <cell r="N376">
            <v>8.2130628748583907E-3</v>
          </cell>
          <cell r="O376">
            <v>0.10013087186750599</v>
          </cell>
          <cell r="P376">
            <v>1.96471493358924E-2</v>
          </cell>
        </row>
        <row r="377">
          <cell r="B377" t="str">
            <v>ITOT-CHPHFC</v>
          </cell>
          <cell r="C377" t="str">
            <v>VAR_cap</v>
          </cell>
          <cell r="D377" t="str">
            <v>-</v>
          </cell>
          <cell r="E377"/>
          <cell r="F377"/>
          <cell r="G377"/>
          <cell r="H377"/>
          <cell r="I377">
            <v>2.3177681623609499E-2</v>
          </cell>
          <cell r="J377">
            <v>2.3195472479250193E-2</v>
          </cell>
          <cell r="K377">
            <v>3.7398173949354081E-2</v>
          </cell>
          <cell r="L377">
            <v>9.5805466927820285E-2</v>
          </cell>
          <cell r="M377">
            <v>9.4120491799017297E-2</v>
          </cell>
          <cell r="N377">
            <v>9.0006674684235344E-2</v>
          </cell>
          <cell r="O377">
            <v>0.12293393127330093</v>
          </cell>
          <cell r="P377">
            <v>0.12798553131080928</v>
          </cell>
        </row>
        <row r="378">
          <cell r="B378" t="str">
            <v>G-INTC-TRA</v>
          </cell>
          <cell r="C378" t="str">
            <v>VAR_fout</v>
          </cell>
          <cell r="D378" t="str">
            <v>TRAN_ELC</v>
          </cell>
          <cell r="E378">
            <v>4.682534733964002</v>
          </cell>
          <cell r="F378">
            <v>12.385971082946346</v>
          </cell>
          <cell r="G378">
            <v>24.632867062613904</v>
          </cell>
          <cell r="H378">
            <v>25.831148824586482</v>
          </cell>
          <cell r="I378">
            <v>25.620977664947571</v>
          </cell>
          <cell r="J378">
            <v>22.171541285865427</v>
          </cell>
          <cell r="K378">
            <v>23.81919147931405</v>
          </cell>
          <cell r="L378">
            <v>22.4238819561658</v>
          </cell>
          <cell r="M378">
            <v>24.22760635381951</v>
          </cell>
          <cell r="N378">
            <v>24.620942923381172</v>
          </cell>
          <cell r="O378">
            <v>24.239681950268487</v>
          </cell>
          <cell r="P378">
            <v>24.356701746598358</v>
          </cell>
        </row>
        <row r="379">
          <cell r="B379" t="str">
            <v>G-INTC-TRA</v>
          </cell>
          <cell r="C379" t="str">
            <v>VAR_fin</v>
          </cell>
          <cell r="D379" t="str">
            <v>ELC3</v>
          </cell>
          <cell r="E379">
            <v>4.3223397544283095</v>
          </cell>
          <cell r="F379">
            <v>12.364980174244939</v>
          </cell>
          <cell r="G379">
            <v>24.608438044487023</v>
          </cell>
          <cell r="H379">
            <v>18.158530361838014</v>
          </cell>
          <cell r="I379">
            <v>25.522329676926979</v>
          </cell>
          <cell r="J379">
            <v>11.574848759532685</v>
          </cell>
          <cell r="K379">
            <v>22.5770736015712</v>
          </cell>
          <cell r="L379">
            <v>10.289439505202679</v>
          </cell>
          <cell r="M379">
            <v>22.998234851384961</v>
          </cell>
          <cell r="N379">
            <v>23.411016038997861</v>
          </cell>
          <cell r="O379">
            <v>22.825000822636952</v>
          </cell>
          <cell r="P379">
            <v>22.772512388991338</v>
          </cell>
        </row>
        <row r="380">
          <cell r="B380" t="str">
            <v>G-INTC-TRA</v>
          </cell>
          <cell r="C380" t="str">
            <v>VAR_fin</v>
          </cell>
          <cell r="D380" t="str">
            <v>ELC5</v>
          </cell>
          <cell r="E380">
            <v>0.36019497953569246</v>
          </cell>
          <cell r="F380">
            <v>2.0990908701416823E-2</v>
          </cell>
          <cell r="G380">
            <v>2.4429018126877984E-2</v>
          </cell>
          <cell r="H380">
            <v>7.6726184627484573</v>
          </cell>
          <cell r="I380">
            <v>9.8647988020594213E-2</v>
          </cell>
          <cell r="J380">
            <v>10.596692526332742</v>
          </cell>
          <cell r="K380">
            <v>1.242117877742841</v>
          </cell>
          <cell r="L380">
            <v>12.134442450963128</v>
          </cell>
          <cell r="M380">
            <v>1.229371502434577</v>
          </cell>
          <cell r="N380">
            <v>1.2099268843832962</v>
          </cell>
          <cell r="O380">
            <v>1.4146811276315334</v>
          </cell>
          <cell r="P380">
            <v>1.5841893576070427</v>
          </cell>
        </row>
        <row r="381">
          <cell r="B381" t="str">
            <v>G-INTC-TRA</v>
          </cell>
          <cell r="C381" t="str">
            <v>VAR_ncap</v>
          </cell>
          <cell r="D381" t="str">
            <v>-</v>
          </cell>
          <cell r="E381">
            <v>2.4849344348417198E-6</v>
          </cell>
          <cell r="F381">
            <v>2.6569530490080298E-6</v>
          </cell>
          <cell r="G381">
            <v>3.0344533580805701E-6</v>
          </cell>
          <cell r="H381">
            <v>3.60519109941607E-6</v>
          </cell>
          <cell r="I381">
            <v>5.0880435798312104E-6</v>
          </cell>
          <cell r="J381">
            <v>6.4865317529999601E-6</v>
          </cell>
          <cell r="K381">
            <v>8.3317999887790805E-6</v>
          </cell>
          <cell r="L381">
            <v>9.4899447513746492E-6</v>
          </cell>
          <cell r="M381">
            <v>1.15959976758533E-5</v>
          </cell>
          <cell r="N381">
            <v>2.18229950169166E-5</v>
          </cell>
          <cell r="O381">
            <v>3.92623119922439E-5</v>
          </cell>
        </row>
        <row r="382">
          <cell r="B382" t="str">
            <v>G-INTC-TRA</v>
          </cell>
          <cell r="C382" t="str">
            <v>VAR_cap</v>
          </cell>
          <cell r="D382" t="str">
            <v>-</v>
          </cell>
          <cell r="E382">
            <v>0.86351880627381705</v>
          </cell>
          <cell r="F382">
            <v>0.86351961421835455</v>
          </cell>
          <cell r="G382">
            <v>0.86352394816130085</v>
          </cell>
          <cell r="H382">
            <v>0.86352896615237507</v>
          </cell>
          <cell r="I382">
            <v>0.86353181309760585</v>
          </cell>
          <cell r="J382">
            <v>0.86353817478499673</v>
          </cell>
          <cell r="K382">
            <v>0.86354617405116885</v>
          </cell>
          <cell r="L382">
            <v>0.86355049418107999</v>
          </cell>
          <cell r="M382">
            <v>0.86356636412015375</v>
          </cell>
          <cell r="N382">
            <v>0.86357683549081321</v>
          </cell>
          <cell r="O382">
            <v>0.86361230749001794</v>
          </cell>
          <cell r="P382">
            <v>0.86363266543051642</v>
          </cell>
        </row>
        <row r="383">
          <cell r="B383" t="str">
            <v>SCOM-SWHSTG-CHPBIO</v>
          </cell>
          <cell r="C383" t="str">
            <v>VAR_fout</v>
          </cell>
          <cell r="D383" t="str">
            <v>AUX_SCOM-CHPBIO_OUT</v>
          </cell>
          <cell r="E383">
            <v>1.6613234625042144E-5</v>
          </cell>
          <cell r="F383">
            <v>6.0283841883160046E-3</v>
          </cell>
          <cell r="G383">
            <v>8.200315764763072E-2</v>
          </cell>
          <cell r="H383">
            <v>1.7948826920460407E-2</v>
          </cell>
          <cell r="I383">
            <v>5.2523639682828624E-2</v>
          </cell>
          <cell r="J383">
            <v>7.273207633820282E-2</v>
          </cell>
          <cell r="K383">
            <v>0.1236883125714725</v>
          </cell>
          <cell r="L383">
            <v>0.18010159358601321</v>
          </cell>
          <cell r="M383">
            <v>0.26221457861665509</v>
          </cell>
          <cell r="N383">
            <v>0.32982736820429209</v>
          </cell>
          <cell r="O383">
            <v>0.29196806519749996</v>
          </cell>
          <cell r="P383">
            <v>0.47779618468403839</v>
          </cell>
        </row>
        <row r="384">
          <cell r="B384" t="str">
            <v>SCOM-SWHSTG-CHPBIO</v>
          </cell>
          <cell r="C384" t="str">
            <v>VAR_fout</v>
          </cell>
          <cell r="D384" t="str">
            <v>SCOM_LTH_CHPBIO</v>
          </cell>
          <cell r="E384">
            <v>1.6613234625042165E-5</v>
          </cell>
          <cell r="F384">
            <v>6.03331160323367E-3</v>
          </cell>
          <cell r="G384">
            <v>8.2107887095456522E-2</v>
          </cell>
          <cell r="H384">
            <v>1.7948826920460376E-2</v>
          </cell>
          <cell r="I384">
            <v>5.2582064198604797E-2</v>
          </cell>
          <cell r="J384">
            <v>7.2732076338202736E-2</v>
          </cell>
          <cell r="K384">
            <v>0.12380922001289137</v>
          </cell>
          <cell r="L384">
            <v>0.1801015935860131</v>
          </cell>
          <cell r="M384">
            <v>0.26221457861665504</v>
          </cell>
          <cell r="N384">
            <v>0.32982736820429204</v>
          </cell>
          <cell r="O384">
            <v>0.29196806519749996</v>
          </cell>
          <cell r="P384">
            <v>0.47779618468403839</v>
          </cell>
        </row>
        <row r="385">
          <cell r="B385" t="str">
            <v>SCOM-SWHSTG-CHPBIO</v>
          </cell>
          <cell r="C385" t="str">
            <v>VAR_fin</v>
          </cell>
          <cell r="D385" t="str">
            <v>SCOM_LTH_CHPBIO</v>
          </cell>
          <cell r="E385">
            <v>2.7139844194351535E-5</v>
          </cell>
          <cell r="F385">
            <v>7.3464248261222104E-3</v>
          </cell>
          <cell r="G385">
            <v>9.7754114313519158E-2</v>
          </cell>
          <cell r="H385">
            <v>2.0637465215560355E-2</v>
          </cell>
          <cell r="I385">
            <v>5.8431145451614611E-2</v>
          </cell>
          <cell r="J385">
            <v>7.8213163371961728E-2</v>
          </cell>
          <cell r="K385">
            <v>0.12897456718937822</v>
          </cell>
          <cell r="L385">
            <v>0.18192743127808927</v>
          </cell>
          <cell r="M385">
            <v>0.26486984039843986</v>
          </cell>
          <cell r="N385">
            <v>0.33316558745843106</v>
          </cell>
          <cell r="O385">
            <v>0.29492386724908926</v>
          </cell>
          <cell r="P385">
            <v>0.48262903844910005</v>
          </cell>
        </row>
        <row r="386">
          <cell r="B386" t="str">
            <v>SCOM-SWHSTG-CHPBIO</v>
          </cell>
          <cell r="C386" t="str">
            <v>VAR_fin</v>
          </cell>
          <cell r="D386" t="str">
            <v>AUX_SCOM-CHPBIO_IN</v>
          </cell>
          <cell r="E386">
            <v>2.7139844194351535E-5</v>
          </cell>
          <cell r="F386">
            <v>7.3464248261222104E-3</v>
          </cell>
          <cell r="G386">
            <v>9.7754114313519158E-2</v>
          </cell>
          <cell r="H386">
            <v>2.0637465215560355E-2</v>
          </cell>
          <cell r="I386">
            <v>5.8431145451614611E-2</v>
          </cell>
          <cell r="J386">
            <v>7.8213163371961728E-2</v>
          </cell>
          <cell r="K386">
            <v>0.12897456718937822</v>
          </cell>
          <cell r="L386">
            <v>0.18192743127808927</v>
          </cell>
          <cell r="M386">
            <v>0.26486984039843986</v>
          </cell>
          <cell r="N386">
            <v>0.33316558745843106</v>
          </cell>
          <cell r="O386">
            <v>0.29492386724908926</v>
          </cell>
          <cell r="P386">
            <v>0.48262903844910005</v>
          </cell>
        </row>
        <row r="387">
          <cell r="B387" t="str">
            <v>SCOM-SWHSTG-CHPBIO</v>
          </cell>
          <cell r="C387" t="str">
            <v>VAR_ncap</v>
          </cell>
          <cell r="D387" t="str">
            <v>-</v>
          </cell>
          <cell r="E387">
            <v>1.6124163389638901E-2</v>
          </cell>
          <cell r="F387">
            <v>2.2704090456552301E-4</v>
          </cell>
          <cell r="G387">
            <v>2.5110178990998101E-4</v>
          </cell>
          <cell r="H387">
            <v>1.5975191192313401E-4</v>
          </cell>
          <cell r="I387">
            <v>1.7003930953290801E-2</v>
          </cell>
          <cell r="J387">
            <v>6.6713802690687102E-3</v>
          </cell>
          <cell r="K387">
            <v>8.8034905636843099E-3</v>
          </cell>
          <cell r="L387">
            <v>2.4816000723608098E-2</v>
          </cell>
          <cell r="M387">
            <v>1.07556008038482E-3</v>
          </cell>
          <cell r="N387">
            <v>1.4040527707350399E-2</v>
          </cell>
          <cell r="O387">
            <v>1.95445708110949E-2</v>
          </cell>
          <cell r="P387">
            <v>2.3823688871874599E-2</v>
          </cell>
        </row>
        <row r="388">
          <cell r="B388" t="str">
            <v>SCOM-SWHSTG-CHPBIO</v>
          </cell>
          <cell r="C388" t="str">
            <v>VAR_cap</v>
          </cell>
          <cell r="D388" t="str">
            <v>-</v>
          </cell>
          <cell r="E388">
            <v>1.6124163389638901E-2</v>
          </cell>
          <cell r="F388">
            <v>1.6316204765391053E-2</v>
          </cell>
          <cell r="G388">
            <v>1.6470363486729034E-2</v>
          </cell>
          <cell r="H388">
            <v>1.6407819559354022E-2</v>
          </cell>
          <cell r="I388">
            <v>2.1381285265707862E-2</v>
          </cell>
          <cell r="J388">
            <v>2.3710595652251278E-2</v>
          </cell>
          <cell r="K388">
            <v>3.228855413747702E-2</v>
          </cell>
          <cell r="L388">
            <v>4.0061441618024662E-2</v>
          </cell>
          <cell r="M388">
            <v>3.4221230088842806E-2</v>
          </cell>
          <cell r="N388">
            <v>3.9633661507595688E-2</v>
          </cell>
          <cell r="O388">
            <v>3.8308014724543503E-2</v>
          </cell>
          <cell r="P388">
            <v>5.714919761898675E-2</v>
          </cell>
        </row>
        <row r="389">
          <cell r="B389" t="str">
            <v>SCOM-SWHSTG-CHPHFC</v>
          </cell>
          <cell r="C389" t="str">
            <v>VAR_fout</v>
          </cell>
          <cell r="D389" t="str">
            <v>AUX_SCOM-CHPHFC_OUT</v>
          </cell>
          <cell r="E389">
            <v>6.4440447435946542E-5</v>
          </cell>
          <cell r="F389">
            <v>1.3068342492000471E-4</v>
          </cell>
          <cell r="G389">
            <v>1.3348378406909982E-4</v>
          </cell>
          <cell r="H389">
            <v>1.6987209852975062E-2</v>
          </cell>
          <cell r="I389">
            <v>5.16008176954093E-2</v>
          </cell>
          <cell r="J389">
            <v>5.4409972492331912E-2</v>
          </cell>
          <cell r="K389">
            <v>5.5821892652649745E-2</v>
          </cell>
          <cell r="L389">
            <v>9.1245754249405245E-2</v>
          </cell>
          <cell r="M389">
            <v>0.37290663455021683</v>
          </cell>
          <cell r="N389">
            <v>0.53635792545723704</v>
          </cell>
          <cell r="O389">
            <v>0.7692368376477563</v>
          </cell>
          <cell r="P389">
            <v>1.3074846103296436</v>
          </cell>
        </row>
        <row r="390">
          <cell r="B390" t="str">
            <v>SCOM-SWHSTG-CHPHFC</v>
          </cell>
          <cell r="C390" t="str">
            <v>VAR_fout</v>
          </cell>
          <cell r="D390" t="str">
            <v>SCOM_LTH_CHPHFC</v>
          </cell>
          <cell r="E390">
            <v>6.4440447435946678E-5</v>
          </cell>
          <cell r="F390">
            <v>1.3079024151253213E-4</v>
          </cell>
          <cell r="G390">
            <v>1.3365426144338984E-4</v>
          </cell>
          <cell r="H390">
            <v>1.6987209852975024E-2</v>
          </cell>
          <cell r="I390">
            <v>5.1658215712868022E-2</v>
          </cell>
          <cell r="J390">
            <v>5.440997249233185E-2</v>
          </cell>
          <cell r="K390">
            <v>5.5876459507637664E-2</v>
          </cell>
          <cell r="L390">
            <v>9.1245754249405231E-2</v>
          </cell>
          <cell r="M390">
            <v>0.37290663455021678</v>
          </cell>
          <cell r="N390">
            <v>0.53635792545723704</v>
          </cell>
          <cell r="O390">
            <v>0.76923683764775608</v>
          </cell>
          <cell r="P390">
            <v>1.3074846103296434</v>
          </cell>
        </row>
        <row r="391">
          <cell r="B391" t="str">
            <v>SCOM-SWHSTG-CHPHFC</v>
          </cell>
          <cell r="C391" t="str">
            <v>VAR_fin</v>
          </cell>
          <cell r="D391" t="str">
            <v>SCOM_LTH_CHPHFC</v>
          </cell>
          <cell r="E391">
            <v>6.4440447435946678E-5</v>
          </cell>
          <cell r="F391">
            <v>1.3079024151253213E-4</v>
          </cell>
          <cell r="G391">
            <v>1.3365426144338984E-4</v>
          </cell>
          <cell r="H391">
            <v>1.9532158242240475E-2</v>
          </cell>
          <cell r="I391">
            <v>5.7404647133754448E-2</v>
          </cell>
          <cell r="J391">
            <v>5.8511976440219576E-2</v>
          </cell>
          <cell r="K391">
            <v>5.8211274995938936E-2</v>
          </cell>
          <cell r="L391">
            <v>9.2174058210629725E-2</v>
          </cell>
          <cell r="M391">
            <v>0.37667999790726209</v>
          </cell>
          <cell r="N391">
            <v>0.54178231195684212</v>
          </cell>
          <cell r="O391">
            <v>0.7770135363901709</v>
          </cell>
          <cell r="P391">
            <v>1.3206981552596393</v>
          </cell>
        </row>
        <row r="392">
          <cell r="B392" t="str">
            <v>SCOM-SWHSTG-CHPHFC</v>
          </cell>
          <cell r="C392" t="str">
            <v>VAR_fin</v>
          </cell>
          <cell r="D392" t="str">
            <v>AUX_SCOM-CHPHFC_IN</v>
          </cell>
          <cell r="E392">
            <v>6.4440447435946678E-5</v>
          </cell>
          <cell r="F392">
            <v>1.3079024151253213E-4</v>
          </cell>
          <cell r="G392">
            <v>1.3365426144338984E-4</v>
          </cell>
          <cell r="H392">
            <v>1.9532158242240475E-2</v>
          </cell>
          <cell r="I392">
            <v>5.7404647133754448E-2</v>
          </cell>
          <cell r="J392">
            <v>5.8511976440219576E-2</v>
          </cell>
          <cell r="K392">
            <v>5.8211274995938936E-2</v>
          </cell>
          <cell r="L392">
            <v>9.2174058210629725E-2</v>
          </cell>
          <cell r="M392">
            <v>0.37667999790726209</v>
          </cell>
          <cell r="N392">
            <v>0.54178231195684212</v>
          </cell>
          <cell r="O392">
            <v>0.7770135363901709</v>
          </cell>
          <cell r="P392">
            <v>1.3206981552596393</v>
          </cell>
        </row>
        <row r="393">
          <cell r="B393" t="str">
            <v>SCOM-SWHSTG-CHPHFC</v>
          </cell>
          <cell r="C393" t="str">
            <v>VAR_ncap</v>
          </cell>
          <cell r="D393" t="str">
            <v>-</v>
          </cell>
          <cell r="E393">
            <v>9.0695474079132091E-3</v>
          </cell>
          <cell r="F393">
            <v>2.5820428202259798E-4</v>
          </cell>
          <cell r="G393">
            <v>4.8135550889057301E-4</v>
          </cell>
          <cell r="H393">
            <v>6.0984561522084402E-4</v>
          </cell>
          <cell r="I393">
            <v>1.2150776463768701E-2</v>
          </cell>
          <cell r="J393">
            <v>3.4402616552137799E-3</v>
          </cell>
          <cell r="K393">
            <v>9.2598107620725002E-4</v>
          </cell>
          <cell r="L393">
            <v>2.18942281662921E-2</v>
          </cell>
          <cell r="M393">
            <v>8.7488509150432695E-4</v>
          </cell>
          <cell r="N393">
            <v>1.33500454135492E-2</v>
          </cell>
          <cell r="O393">
            <v>3.0866135783039698E-2</v>
          </cell>
          <cell r="P393">
            <v>3.8624339656893499E-2</v>
          </cell>
        </row>
        <row r="394">
          <cell r="B394" t="str">
            <v>SCOM-SWHSTG-CHPHFC</v>
          </cell>
          <cell r="C394" t="str">
            <v>VAR_cap</v>
          </cell>
          <cell r="D394" t="str">
            <v>-</v>
          </cell>
          <cell r="E394">
            <v>9.0695474079132091E-3</v>
          </cell>
          <cell r="F394">
            <v>9.2940059157867148E-3</v>
          </cell>
          <cell r="G394">
            <v>9.6932395288419695E-3</v>
          </cell>
          <cell r="H394">
            <v>1.0185035595286648E-2</v>
          </cell>
          <cell r="I394">
            <v>1.5402921240350295E-2</v>
          </cell>
          <cell r="J394">
            <v>1.597384865077231E-2</v>
          </cell>
          <cell r="K394">
            <v>1.6325638874789748E-2</v>
          </cell>
          <cell r="L394">
            <v>2.6034787604722633E-2</v>
          </cell>
          <cell r="M394">
            <v>2.3775097271713418E-2</v>
          </cell>
          <cell r="N394">
            <v>3.5821389992389215E-2</v>
          </cell>
          <cell r="O394">
            <v>4.8286327334608387E-2</v>
          </cell>
          <cell r="P394">
            <v>8.2580946197046035E-2</v>
          </cell>
        </row>
        <row r="395">
          <cell r="B395" t="str">
            <v>D-IHFO</v>
          </cell>
          <cell r="C395" t="str">
            <v>VAR_fout</v>
          </cell>
          <cell r="D395" t="str">
            <v>CO2</v>
          </cell>
          <cell r="E395">
            <v>213.78345244708899</v>
          </cell>
          <cell r="F395">
            <v>212.860865652695</v>
          </cell>
          <cell r="G395">
            <v>1.1370203927784199</v>
          </cell>
          <cell r="H395">
            <v>0.26372699274192501</v>
          </cell>
          <cell r="I395">
            <v>0.36944506595541299</v>
          </cell>
          <cell r="J395">
            <v>0.67613528733038397</v>
          </cell>
          <cell r="K395">
            <v>0.30848698738521901</v>
          </cell>
          <cell r="L395"/>
        </row>
        <row r="396">
          <cell r="B396" t="str">
            <v>D-IHFO</v>
          </cell>
          <cell r="C396" t="str">
            <v>VAR_fout</v>
          </cell>
          <cell r="D396" t="str">
            <v>IHFO</v>
          </cell>
          <cell r="E396">
            <v>2.7300392162203675</v>
          </cell>
          <cell r="F396">
            <v>2.7182576770028435</v>
          </cell>
          <cell r="G396">
            <v>1.4519880871956742E-2</v>
          </cell>
          <cell r="H396">
            <v>3.3678239560637267E-3</v>
          </cell>
          <cell r="I396">
            <v>4.7178558805762759E-3</v>
          </cell>
          <cell r="J396">
            <v>8.634325195675396E-3</v>
          </cell>
          <cell r="K396">
            <v>3.9394142232021543E-3</v>
          </cell>
          <cell r="L396"/>
        </row>
        <row r="397">
          <cell r="B397" t="str">
            <v>D-IHFO</v>
          </cell>
          <cell r="C397" t="str">
            <v>VAR_fin</v>
          </cell>
          <cell r="D397" t="str">
            <v>HFO</v>
          </cell>
          <cell r="E397">
            <v>2.7764084733388206</v>
          </cell>
          <cell r="F397">
            <v>2.7644268266583807</v>
          </cell>
          <cell r="G397">
            <v>1.4766498607511929E-2</v>
          </cell>
          <cell r="H397">
            <v>3.4250258797652554E-3</v>
          </cell>
          <cell r="I397">
            <v>4.7979878695508203E-3</v>
          </cell>
          <cell r="J397">
            <v>8.7809777575374639E-3</v>
          </cell>
          <cell r="K397">
            <v>4.00632451149635E-3</v>
          </cell>
          <cell r="L397"/>
        </row>
        <row r="398">
          <cell r="B398" t="str">
            <v>RHNM-CHPNGA</v>
          </cell>
          <cell r="C398" t="str">
            <v>VAR_fout</v>
          </cell>
          <cell r="D398" t="str">
            <v>CO2_R</v>
          </cell>
          <cell r="E398"/>
          <cell r="F398">
            <v>1.26695311032671</v>
          </cell>
          <cell r="G398">
            <v>5.7926355014448001</v>
          </cell>
          <cell r="H398">
            <v>4.8111243481488097</v>
          </cell>
          <cell r="I398">
            <v>5.3257094062791399</v>
          </cell>
          <cell r="J398">
            <v>3.0558333353943201</v>
          </cell>
          <cell r="K398"/>
          <cell r="L398"/>
          <cell r="M398">
            <v>1.7191663783103801</v>
          </cell>
          <cell r="N398">
            <v>2.5399638011534802</v>
          </cell>
          <cell r="O398">
            <v>1.4359910047231701</v>
          </cell>
          <cell r="P398">
            <v>2.3428007274626701</v>
          </cell>
        </row>
        <row r="399">
          <cell r="B399" t="str">
            <v>RHNM-CHPNGA</v>
          </cell>
          <cell r="C399" t="str">
            <v>VAR_fout</v>
          </cell>
          <cell r="D399" t="str">
            <v>RHNM_NKEV_GAS_ELC_CHP</v>
          </cell>
          <cell r="E399"/>
          <cell r="F399">
            <v>6.395858974306984E-3</v>
          </cell>
          <cell r="G399">
            <v>2.5842574872664791E-2</v>
          </cell>
          <cell r="H399">
            <v>2.3595092534672041E-2</v>
          </cell>
          <cell r="I399">
            <v>2.5847212644628682E-2</v>
          </cell>
          <cell r="J399">
            <v>1.5760678559197234E-2</v>
          </cell>
          <cell r="K399"/>
          <cell r="L399"/>
          <cell r="M399">
            <v>8.6520513004366539E-3</v>
          </cell>
          <cell r="N399">
            <v>1.2598943953190337E-2</v>
          </cell>
          <cell r="O399">
            <v>6.6303540406479561E-3</v>
          </cell>
          <cell r="P399">
            <v>1.051841613746402E-2</v>
          </cell>
        </row>
        <row r="400">
          <cell r="B400" t="str">
            <v>RHNM-CHPNGA</v>
          </cell>
          <cell r="C400" t="str">
            <v>VAR_fout</v>
          </cell>
          <cell r="D400" t="str">
            <v>RHNM_LTH_CHPNGA</v>
          </cell>
          <cell r="E400"/>
          <cell r="F400">
            <v>1.3759183513003403E-2</v>
          </cell>
          <cell r="G400">
            <v>5.4774377086429828E-2</v>
          </cell>
          <cell r="H400">
            <v>4.8763191238322318E-2</v>
          </cell>
          <cell r="I400">
            <v>5.2767861442804827E-2</v>
          </cell>
          <cell r="J400">
            <v>3.1779728898053458E-2</v>
          </cell>
          <cell r="K400"/>
          <cell r="L400"/>
          <cell r="M400">
            <v>1.7025004171826948E-2</v>
          </cell>
          <cell r="N400">
            <v>2.4791470359503569E-2</v>
          </cell>
          <cell r="O400">
            <v>1.304682569288792E-2</v>
          </cell>
          <cell r="P400">
            <v>2.069752852855819E-2</v>
          </cell>
        </row>
        <row r="401">
          <cell r="B401" t="str">
            <v>RHNM-CHPNGA</v>
          </cell>
          <cell r="C401" t="str">
            <v>VAR_fin</v>
          </cell>
          <cell r="D401" t="str">
            <v>RNGA</v>
          </cell>
          <cell r="E401"/>
          <cell r="F401">
            <v>2.2463707629906154E-2</v>
          </cell>
          <cell r="G401">
            <v>0.10270630321710641</v>
          </cell>
          <cell r="H401">
            <v>8.5303623194127723E-2</v>
          </cell>
          <cell r="I401">
            <v>9.4427471742537988E-2</v>
          </cell>
          <cell r="J401">
            <v>5.4181442116920588E-2</v>
          </cell>
          <cell r="K401"/>
          <cell r="L401"/>
          <cell r="M401">
            <v>3.0481673374297569E-2</v>
          </cell>
          <cell r="N401">
            <v>4.5034819169388028E-2</v>
          </cell>
          <cell r="O401">
            <v>2.5460833417077437E-2</v>
          </cell>
          <cell r="P401">
            <v>4.1539019990472818E-2</v>
          </cell>
        </row>
        <row r="402">
          <cell r="B402" t="str">
            <v>RHNM-CHPNGA</v>
          </cell>
          <cell r="C402" t="str">
            <v>VAR_ncap</v>
          </cell>
          <cell r="D402" t="str">
            <v>-</v>
          </cell>
          <cell r="E402"/>
          <cell r="F402">
            <v>1.9164384056563699E-3</v>
          </cell>
          <cell r="G402"/>
          <cell r="H402"/>
          <cell r="I402"/>
          <cell r="J402"/>
          <cell r="K402"/>
          <cell r="L402"/>
          <cell r="M402">
            <v>1.0154645513857101E-3</v>
          </cell>
          <cell r="N402">
            <v>4.7863371062537903E-4</v>
          </cell>
          <cell r="O402">
            <v>8.4271144000972605E-6</v>
          </cell>
          <cell r="P402">
            <v>8.0867508387490205E-4</v>
          </cell>
        </row>
        <row r="403">
          <cell r="B403" t="str">
            <v>RHNM-CHPNGA</v>
          </cell>
          <cell r="C403" t="str">
            <v>VAR_cap</v>
          </cell>
          <cell r="D403" t="str">
            <v>-</v>
          </cell>
          <cell r="E403"/>
          <cell r="F403">
            <v>1.9164384056563699E-3</v>
          </cell>
          <cell r="G403">
            <v>1.916304815013446E-3</v>
          </cell>
          <cell r="H403">
            <v>1.9161665483803029E-3</v>
          </cell>
          <cell r="I403">
            <v>1.9160908082168238E-3</v>
          </cell>
          <cell r="J403">
            <v>1.1775452039452612E-3</v>
          </cell>
          <cell r="K403"/>
          <cell r="L403"/>
          <cell r="M403">
            <v>1.0154645513857101E-3</v>
          </cell>
          <cell r="N403">
            <v>1.4929893284192685E-3</v>
          </cell>
          <cell r="O403">
            <v>1.497806806092503E-3</v>
          </cell>
          <cell r="P403">
            <v>2.2989471559708252E-3</v>
          </cell>
        </row>
        <row r="404">
          <cell r="B404" t="str">
            <v>G-INTC-EXP00-DE</v>
          </cell>
          <cell r="C404" t="str">
            <v>VAR_fout</v>
          </cell>
          <cell r="D404" t="str">
            <v>ELC_E-DE</v>
          </cell>
          <cell r="E404">
            <v>26.493005720937528</v>
          </cell>
          <cell r="F404">
            <v>3.1108157912341627E-3</v>
          </cell>
          <cell r="G404">
            <v>3.540259640865134E-3</v>
          </cell>
          <cell r="H404">
            <v>4.2860963994537258E-3</v>
          </cell>
          <cell r="I404">
            <v>6.4532617516116038E-3</v>
          </cell>
          <cell r="J404">
            <v>6.784025323080466E-3</v>
          </cell>
          <cell r="K404">
            <v>8.3154851712088172E-3</v>
          </cell>
          <cell r="L404">
            <v>5.9634549122615337E-3</v>
          </cell>
          <cell r="M404">
            <v>3.8695360442085967E-3</v>
          </cell>
          <cell r="N404">
            <v>3.6806976095900583E-3</v>
          </cell>
          <cell r="O404">
            <v>3.7612864558155645E-3</v>
          </cell>
          <cell r="P404">
            <v>6.5755649962819535E-3</v>
          </cell>
        </row>
        <row r="405">
          <cell r="B405" t="str">
            <v>G-INTC-EXP00-DE</v>
          </cell>
          <cell r="C405" t="str">
            <v>VAR_fin</v>
          </cell>
          <cell r="D405" t="str">
            <v>ELC</v>
          </cell>
          <cell r="E405">
            <v>26.493005720937528</v>
          </cell>
          <cell r="F405">
            <v>3.1108157912341627E-3</v>
          </cell>
          <cell r="G405">
            <v>3.540259640865134E-3</v>
          </cell>
          <cell r="H405">
            <v>4.2860963994537258E-3</v>
          </cell>
          <cell r="I405">
            <v>6.4532617516116038E-3</v>
          </cell>
          <cell r="J405">
            <v>6.784025323080466E-3</v>
          </cell>
          <cell r="K405">
            <v>8.3154851712088172E-3</v>
          </cell>
          <cell r="L405">
            <v>5.9634549122615337E-3</v>
          </cell>
          <cell r="M405">
            <v>3.8695360442085967E-3</v>
          </cell>
          <cell r="N405">
            <v>3.6806976095900583E-3</v>
          </cell>
          <cell r="O405">
            <v>3.7612864558155645E-3</v>
          </cell>
          <cell r="P405">
            <v>6.5755649962819535E-3</v>
          </cell>
        </row>
        <row r="406">
          <cell r="B406" t="str">
            <v>G-INTC-EXP00-DE</v>
          </cell>
          <cell r="C406" t="str">
            <v>VAR_ncap</v>
          </cell>
          <cell r="D406" t="str">
            <v>-</v>
          </cell>
          <cell r="E406">
            <v>3.1074039063634903E-5</v>
          </cell>
          <cell r="F406">
            <v>3.0150628899330099E-5</v>
          </cell>
          <cell r="G406">
            <v>5.8417697684354103E-5</v>
          </cell>
          <cell r="H406">
            <v>3.7405781332312298E-5</v>
          </cell>
          <cell r="I406">
            <v>7.9185051102636898E-4</v>
          </cell>
          <cell r="J406">
            <v>2.4993535086687002E-3</v>
          </cell>
          <cell r="K406">
            <v>6.0463990267773402E-5</v>
          </cell>
          <cell r="L406">
            <v>3.8870774468706301E-5</v>
          </cell>
          <cell r="M406">
            <v>5.7510402946676097E-5</v>
          </cell>
          <cell r="N406">
            <v>2.51771809178524E-3</v>
          </cell>
        </row>
        <row r="407">
          <cell r="B407" t="str">
            <v>G-INTC-EXP00-DE</v>
          </cell>
          <cell r="C407" t="str">
            <v>VAR_cap</v>
          </cell>
          <cell r="D407" t="str">
            <v>-</v>
          </cell>
          <cell r="E407">
            <v>4.0305547047483126</v>
          </cell>
          <cell r="F407">
            <v>4.1040818645692312E-3</v>
          </cell>
          <cell r="G407">
            <v>4.0811083871696852E-3</v>
          </cell>
          <cell r="H407">
            <v>4.0694789281214838E-3</v>
          </cell>
          <cell r="I407">
            <v>4.1371327659538437E-3</v>
          </cell>
          <cell r="J407">
            <v>4.1470302657291569E-3</v>
          </cell>
          <cell r="K407">
            <v>5.1657518021830384E-3</v>
          </cell>
          <cell r="L407">
            <v>4.7516305048749263E-3</v>
          </cell>
          <cell r="M407">
            <v>3.3887479647270831E-3</v>
          </cell>
          <cell r="N407">
            <v>3.3937195042875691E-3</v>
          </cell>
          <cell r="O407">
            <v>3.3799121428315609E-3</v>
          </cell>
          <cell r="P407">
            <v>5.8523587122585293E-3</v>
          </cell>
        </row>
        <row r="408">
          <cell r="B408" t="str">
            <v>ENUC_BMGL_EXT</v>
          </cell>
          <cell r="C408" t="str">
            <v>VAR_fout</v>
          </cell>
          <cell r="D408" t="str">
            <v>ELC</v>
          </cell>
          <cell r="E408"/>
          <cell r="F408">
            <v>33.150069714163585</v>
          </cell>
          <cell r="G408">
            <v>31.995382782235914</v>
          </cell>
          <cell r="H408">
            <v>33.150035938391909</v>
          </cell>
          <cell r="I408">
            <v>33.149989463557766</v>
          </cell>
          <cell r="J408">
            <v>33.150079448847194</v>
          </cell>
          <cell r="K408"/>
          <cell r="L408"/>
        </row>
        <row r="409">
          <cell r="B409" t="str">
            <v>ENUC_BMGL_EXT</v>
          </cell>
          <cell r="C409" t="str">
            <v>VAR_fin</v>
          </cell>
          <cell r="D409" t="str">
            <v>URN</v>
          </cell>
          <cell r="E409"/>
          <cell r="F409">
            <v>99.976284747388235</v>
          </cell>
          <cell r="G409">
            <v>96.493899627360506</v>
          </cell>
          <cell r="H409">
            <v>99.976182884067967</v>
          </cell>
          <cell r="I409">
            <v>99.976042722032489</v>
          </cell>
          <cell r="J409">
            <v>99.976314105923876</v>
          </cell>
          <cell r="K409"/>
          <cell r="L409"/>
        </row>
        <row r="410">
          <cell r="B410" t="str">
            <v>ENUC_BMGL_EXT</v>
          </cell>
          <cell r="C410" t="str">
            <v>VAR_ncap</v>
          </cell>
          <cell r="D410" t="str">
            <v>-</v>
          </cell>
          <cell r="E410"/>
          <cell r="F410">
            <v>1.23223904529068</v>
          </cell>
          <cell r="G410"/>
          <cell r="H410"/>
          <cell r="I410"/>
          <cell r="J410"/>
          <cell r="K410"/>
          <cell r="L410"/>
        </row>
        <row r="411">
          <cell r="B411" t="str">
            <v>ENUC_BMGL_EXT</v>
          </cell>
          <cell r="C411" t="str">
            <v>VAR_cap</v>
          </cell>
          <cell r="D411" t="str">
            <v>-</v>
          </cell>
          <cell r="E411"/>
          <cell r="F411">
            <v>1.23223904529068</v>
          </cell>
          <cell r="G411">
            <v>1.2322386446531555</v>
          </cell>
          <cell r="H411">
            <v>1.2322384167504667</v>
          </cell>
          <cell r="I411">
            <v>1.2322382926128925</v>
          </cell>
          <cell r="J411">
            <v>1.2322381097125987</v>
          </cell>
          <cell r="K411"/>
          <cell r="L411"/>
        </row>
        <row r="412">
          <cell r="B412" t="str">
            <v>CEN-EBAT</v>
          </cell>
          <cell r="C412" t="str">
            <v>VAR_fout</v>
          </cell>
          <cell r="D412" t="str">
            <v>ELC13</v>
          </cell>
          <cell r="E412">
            <v>2.854930718799947E-2</v>
          </cell>
          <cell r="F412">
            <v>2.1657710972686855E-2</v>
          </cell>
          <cell r="G412">
            <v>2.1352598809530228E-2</v>
          </cell>
          <cell r="H412">
            <v>2.5878329145548568E-2</v>
          </cell>
          <cell r="I412">
            <v>0.64594356139267484</v>
          </cell>
          <cell r="J412">
            <v>0.67686480625909018</v>
          </cell>
          <cell r="K412">
            <v>0.67781986612265921</v>
          </cell>
          <cell r="L412">
            <v>0.67830489756791112</v>
          </cell>
          <cell r="M412">
            <v>1.4924702902227229</v>
          </cell>
          <cell r="N412">
            <v>1.6823850273851786</v>
          </cell>
          <cell r="O412">
            <v>1.6859059688229969</v>
          </cell>
          <cell r="P412">
            <v>1.9570329920274674</v>
          </cell>
        </row>
        <row r="413">
          <cell r="B413" t="str">
            <v>CEN-EBAT</v>
          </cell>
          <cell r="C413" t="str">
            <v>VAR_fout</v>
          </cell>
          <cell r="D413" t="str">
            <v>AUX_CEN-EBAT_OUT</v>
          </cell>
          <cell r="E413">
            <v>2.85493071879994E-2</v>
          </cell>
          <cell r="F413">
            <v>2.1657710972686789E-2</v>
          </cell>
          <cell r="G413">
            <v>2.1352598809530172E-2</v>
          </cell>
          <cell r="H413">
            <v>2.5878329145548482E-2</v>
          </cell>
          <cell r="I413">
            <v>0.64594356139267284</v>
          </cell>
          <cell r="J413">
            <v>0.6768648062590884</v>
          </cell>
          <cell r="K413">
            <v>0.67781986612265699</v>
          </cell>
          <cell r="L413">
            <v>0.67830489756790913</v>
          </cell>
          <cell r="M413">
            <v>1.4924702902227187</v>
          </cell>
          <cell r="N413">
            <v>1.6823850273851748</v>
          </cell>
          <cell r="O413">
            <v>1.6859059688229918</v>
          </cell>
          <cell r="P413">
            <v>1.9570329920274607</v>
          </cell>
        </row>
        <row r="414">
          <cell r="B414" t="str">
            <v>CEN-EBAT</v>
          </cell>
          <cell r="C414" t="str">
            <v>VAR_fin</v>
          </cell>
          <cell r="D414" t="str">
            <v>AUX_CEN-EBAT_IN</v>
          </cell>
          <cell r="E414">
            <v>3.2936188468010642E-2</v>
          </cell>
          <cell r="F414">
            <v>2.4987764656366384E-2</v>
          </cell>
          <cell r="G414">
            <v>2.4633152385837322E-2</v>
          </cell>
          <cell r="H414">
            <v>2.9852904333766129E-2</v>
          </cell>
          <cell r="I414">
            <v>0.74500525843072851</v>
          </cell>
          <cell r="J414">
            <v>0.78067070724825749</v>
          </cell>
          <cell r="K414">
            <v>0.7817698005821847</v>
          </cell>
          <cell r="L414">
            <v>0.78232936163737876</v>
          </cell>
          <cell r="M414">
            <v>1.7213470228845569</v>
          </cell>
          <cell r="N414">
            <v>1.9403852212805828</v>
          </cell>
          <cell r="O414">
            <v>1.9444460997611901</v>
          </cell>
          <cell r="P414">
            <v>2.2571513930634901</v>
          </cell>
        </row>
        <row r="415">
          <cell r="B415" t="str">
            <v>CEN-EBAT</v>
          </cell>
          <cell r="C415" t="str">
            <v>VAR_fin</v>
          </cell>
          <cell r="D415" t="str">
            <v>ELC13</v>
          </cell>
          <cell r="E415">
            <v>3.2936188468010642E-2</v>
          </cell>
          <cell r="F415">
            <v>2.4987764656366384E-2</v>
          </cell>
          <cell r="G415">
            <v>2.4633152385837322E-2</v>
          </cell>
          <cell r="H415">
            <v>2.9852904333766129E-2</v>
          </cell>
          <cell r="I415">
            <v>0.74500525843072851</v>
          </cell>
          <cell r="J415">
            <v>0.78067070724825749</v>
          </cell>
          <cell r="K415">
            <v>0.7817698005821847</v>
          </cell>
          <cell r="L415">
            <v>0.78232936163737876</v>
          </cell>
          <cell r="M415">
            <v>1.7213470228845569</v>
          </cell>
          <cell r="N415">
            <v>1.9403852212805828</v>
          </cell>
          <cell r="O415">
            <v>1.9444460997611901</v>
          </cell>
          <cell r="P415">
            <v>2.2571513930634901</v>
          </cell>
        </row>
        <row r="416">
          <cell r="B416" t="str">
            <v>CEN-EBAT</v>
          </cell>
          <cell r="C416" t="str">
            <v>VAR_ncap</v>
          </cell>
          <cell r="D416" t="str">
            <v>-</v>
          </cell>
          <cell r="E416">
            <v>4.9380324339213799E-3</v>
          </cell>
          <cell r="F416">
            <v>1.10125522920393E-5</v>
          </cell>
          <cell r="G416">
            <v>2.7285584153327402E-5</v>
          </cell>
          <cell r="H416">
            <v>7.9575284993171501E-4</v>
          </cell>
          <cell r="I416">
            <v>0.256083759782606</v>
          </cell>
          <cell r="J416">
            <v>5.2980382416673501E-2</v>
          </cell>
          <cell r="K416">
            <v>0.12374651971122599</v>
          </cell>
          <cell r="L416">
            <v>0.16806416109182601</v>
          </cell>
          <cell r="M416">
            <v>8.62015320168254E-2</v>
          </cell>
          <cell r="N416">
            <v>0.13852120961485401</v>
          </cell>
          <cell r="O416">
            <v>0.15992719157643301</v>
          </cell>
          <cell r="P416">
            <v>8.2267607587257499E-2</v>
          </cell>
        </row>
        <row r="417">
          <cell r="B417" t="str">
            <v>CEN-EBAT</v>
          </cell>
          <cell r="C417" t="str">
            <v>VAR_cap</v>
          </cell>
          <cell r="D417" t="str">
            <v>-</v>
          </cell>
          <cell r="E417">
            <v>4.9380324339213799E-3</v>
          </cell>
          <cell r="F417">
            <v>4.9471700006747969E-3</v>
          </cell>
          <cell r="G417">
            <v>4.9697783442695272E-3</v>
          </cell>
          <cell r="H417">
            <v>4.4306736570266479E-3</v>
          </cell>
          <cell r="I417">
            <v>0.25688636946568544</v>
          </cell>
          <cell r="J417">
            <v>0.30922384932542329</v>
          </cell>
          <cell r="K417">
            <v>0.30949834990777381</v>
          </cell>
          <cell r="L417">
            <v>0.30988644960703621</v>
          </cell>
          <cell r="M417">
            <v>0.30991354302378721</v>
          </cell>
          <cell r="N417">
            <v>0.31080277330562361</v>
          </cell>
          <cell r="O417">
            <v>0.31369754369115377</v>
          </cell>
          <cell r="P417">
            <v>0.33563894799348881</v>
          </cell>
        </row>
        <row r="418">
          <cell r="B418" t="str">
            <v>ESOL-PV</v>
          </cell>
          <cell r="C418" t="str">
            <v>VAR_fout</v>
          </cell>
          <cell r="D418" t="str">
            <v>ELC35</v>
          </cell>
          <cell r="E418"/>
          <cell r="F418"/>
          <cell r="G418">
            <v>2.0850090911843887E-3</v>
          </cell>
          <cell r="H418">
            <v>2.6753203876353736E-3</v>
          </cell>
          <cell r="I418">
            <v>1.0480948164409465</v>
          </cell>
          <cell r="J418">
            <v>1.7954654632532503</v>
          </cell>
          <cell r="K418">
            <v>4.6036422490222177</v>
          </cell>
          <cell r="L418">
            <v>7.4118093494026862</v>
          </cell>
          <cell r="M418">
            <v>6.5847293401175957</v>
          </cell>
          <cell r="N418">
            <v>5.6190431699977337</v>
          </cell>
          <cell r="O418">
            <v>2.8087801492520512</v>
          </cell>
          <cell r="P418">
            <v>1.8854796081610694E-2</v>
          </cell>
        </row>
        <row r="419">
          <cell r="B419" t="str">
            <v>ESOL-PV</v>
          </cell>
          <cell r="C419" t="str">
            <v>VAR_fin</v>
          </cell>
          <cell r="D419" t="str">
            <v>SOL</v>
          </cell>
          <cell r="E419"/>
          <cell r="F419"/>
          <cell r="G419">
            <v>2.0850090911843887E-3</v>
          </cell>
          <cell r="H419">
            <v>2.6753203876353736E-3</v>
          </cell>
          <cell r="I419">
            <v>1.0480948164409465</v>
          </cell>
          <cell r="J419">
            <v>1.7954654632532503</v>
          </cell>
          <cell r="K419">
            <v>4.6036422490222177</v>
          </cell>
          <cell r="L419">
            <v>7.4118093494026862</v>
          </cell>
          <cell r="M419">
            <v>6.5847293401175957</v>
          </cell>
          <cell r="N419">
            <v>5.6190431699977337</v>
          </cell>
          <cell r="O419">
            <v>2.8087801492520512</v>
          </cell>
          <cell r="P419">
            <v>1.8854796081610694E-2</v>
          </cell>
        </row>
        <row r="420">
          <cell r="B420" t="str">
            <v>ESOL-PV</v>
          </cell>
          <cell r="C420" t="str">
            <v>VAR_fin</v>
          </cell>
          <cell r="D420" t="str">
            <v>SOLPVC</v>
          </cell>
          <cell r="E420"/>
          <cell r="F420"/>
          <cell r="G420">
            <v>2.08500909118439E-3</v>
          </cell>
          <cell r="H420">
            <v>2.6753203876353701E-3</v>
          </cell>
          <cell r="I420">
            <v>1.04809481644095</v>
          </cell>
          <cell r="J420">
            <v>1.7954654632532501</v>
          </cell>
          <cell r="K420">
            <v>4.6036422490222204</v>
          </cell>
          <cell r="L420">
            <v>7.4118093494026898</v>
          </cell>
          <cell r="M420">
            <v>6.5847293401175904</v>
          </cell>
          <cell r="N420">
            <v>5.6190431699977399</v>
          </cell>
          <cell r="O420">
            <v>2.8087801492520499</v>
          </cell>
          <cell r="P420">
            <v>1.8854796081610701E-2</v>
          </cell>
        </row>
        <row r="421">
          <cell r="B421" t="str">
            <v>ESOL-PV</v>
          </cell>
          <cell r="C421" t="str">
            <v>VAR_ncap</v>
          </cell>
          <cell r="D421" t="str">
            <v>-</v>
          </cell>
          <cell r="E421"/>
          <cell r="F421"/>
          <cell r="G421">
            <v>5.9970749077568398E-4</v>
          </cell>
          <cell r="H421">
            <v>7.6164729994113597E-6</v>
          </cell>
          <cell r="I421">
            <v>0.23855512955453601</v>
          </cell>
          <cell r="J421">
            <v>0.170543337521572</v>
          </cell>
          <cell r="K421">
            <v>0.64129563226677699</v>
          </cell>
          <cell r="L421">
            <v>0.64090883974543</v>
          </cell>
          <cell r="M421">
            <v>3.6377847820883902E-6</v>
          </cell>
          <cell r="N421">
            <v>2.48816237668238E-6</v>
          </cell>
          <cell r="O421">
            <v>2.01550144511838E-5</v>
          </cell>
          <cell r="P421">
            <v>4.2742532488422302E-3</v>
          </cell>
        </row>
        <row r="422">
          <cell r="B422" t="str">
            <v>ESOL-PV</v>
          </cell>
          <cell r="C422" t="str">
            <v>VAR_cap</v>
          </cell>
          <cell r="D422" t="str">
            <v>-</v>
          </cell>
          <cell r="E422"/>
          <cell r="F422"/>
          <cell r="G422">
            <v>5.9970749077568398E-4</v>
          </cell>
          <cell r="H422">
            <v>6.0732396377509499E-4</v>
          </cell>
          <cell r="I422">
            <v>0.239162453518311</v>
          </cell>
          <cell r="J422">
            <v>0.40970579103988403</v>
          </cell>
          <cell r="K422">
            <v>1.05050552263383</v>
          </cell>
          <cell r="L422">
            <v>1.6913029390883201</v>
          </cell>
          <cell r="M422">
            <v>1.50257114803463</v>
          </cell>
          <cell r="N422">
            <v>1.2822105979593701</v>
          </cell>
          <cell r="O422">
            <v>0.64093512070703995</v>
          </cell>
          <cell r="P422">
            <v>4.3005342104521799E-3</v>
          </cell>
        </row>
        <row r="423">
          <cell r="B423" t="str">
            <v>RHEM-SHSTG-CHPNGA</v>
          </cell>
          <cell r="C423" t="str">
            <v>VAR_fout</v>
          </cell>
          <cell r="D423" t="str">
            <v>RHEM_LTH_CHPNGA</v>
          </cell>
          <cell r="E423">
            <v>5.254549324616746E-2</v>
          </cell>
          <cell r="F423">
            <v>5.5805621943143908E-4</v>
          </cell>
          <cell r="G423">
            <v>3.0263845141778434E-2</v>
          </cell>
          <cell r="H423">
            <v>2.4399117900304714E-2</v>
          </cell>
          <cell r="I423">
            <v>2.402124093889409E-2</v>
          </cell>
          <cell r="J423">
            <v>1.2189735694878698E-2</v>
          </cell>
          <cell r="K423">
            <v>2.229577138719851E-4</v>
          </cell>
          <cell r="L423">
            <v>2.394825042114622E-4</v>
          </cell>
          <cell r="M423">
            <v>1.6122705771787333E-2</v>
          </cell>
          <cell r="N423">
            <v>3.106534734072176E-2</v>
          </cell>
          <cell r="O423">
            <v>4.4236702078663176E-2</v>
          </cell>
          <cell r="P423">
            <v>5.4043315826963721E-2</v>
          </cell>
        </row>
        <row r="424">
          <cell r="B424" t="str">
            <v>RHEM-SHSTG-CHPNGA</v>
          </cell>
          <cell r="C424" t="str">
            <v>VAR_fout</v>
          </cell>
          <cell r="D424" t="str">
            <v>AUX_REM-CHPNGA_OUT</v>
          </cell>
          <cell r="E424">
            <v>5.2545493246167557E-2</v>
          </cell>
          <cell r="F424">
            <v>5.5768442981156548E-4</v>
          </cell>
          <cell r="G424">
            <v>3.0232353107291693E-2</v>
          </cell>
          <cell r="H424">
            <v>2.4399117900304714E-2</v>
          </cell>
          <cell r="I424">
            <v>2.3999182866406628E-2</v>
          </cell>
          <cell r="J424">
            <v>1.2189735694878738E-2</v>
          </cell>
          <cell r="K424">
            <v>2.2277570757494759E-4</v>
          </cell>
          <cell r="L424">
            <v>2.3948250421146241E-4</v>
          </cell>
          <cell r="M424">
            <v>1.612270577178735E-2</v>
          </cell>
          <cell r="N424">
            <v>3.1065347340721784E-2</v>
          </cell>
          <cell r="O424">
            <v>4.4236702078663211E-2</v>
          </cell>
          <cell r="P424">
            <v>5.404331582696377E-2</v>
          </cell>
        </row>
        <row r="425">
          <cell r="B425" t="str">
            <v>RHEM-SHSTG-CHPNGA</v>
          </cell>
          <cell r="C425" t="str">
            <v>VAR_fin</v>
          </cell>
          <cell r="D425" t="str">
            <v>AUX_REM-CHPNGA_IN</v>
          </cell>
          <cell r="E425">
            <v>7.006728733923101E-2</v>
          </cell>
          <cell r="F425">
            <v>7.4091417751459164E-4</v>
          </cell>
          <cell r="G425">
            <v>3.9056752438853669E-2</v>
          </cell>
          <cell r="H425">
            <v>3.0505527051568001E-2</v>
          </cell>
          <cell r="I425">
            <v>2.9123285359013904E-2</v>
          </cell>
          <cell r="J425">
            <v>1.4347495199948768E-2</v>
          </cell>
          <cell r="K425">
            <v>1.8481365967194324E-4</v>
          </cell>
          <cell r="L425">
            <v>2.0419910208530688E-4</v>
          </cell>
          <cell r="M425">
            <v>1.7920747199595913E-2</v>
          </cell>
          <cell r="N425">
            <v>3.4523682278418018E-2</v>
          </cell>
          <cell r="O425">
            <v>4.9158520874632065E-2</v>
          </cell>
          <cell r="P425">
            <v>6.0054758370040213E-2</v>
          </cell>
        </row>
        <row r="426">
          <cell r="B426" t="str">
            <v>RHEM-SHSTG-CHPNGA</v>
          </cell>
          <cell r="C426" t="str">
            <v>VAR_fin</v>
          </cell>
          <cell r="D426" t="str">
            <v>RHEM_LTH_CHPNGA</v>
          </cell>
          <cell r="E426">
            <v>7.006728733923101E-2</v>
          </cell>
          <cell r="F426">
            <v>7.4091417751459164E-4</v>
          </cell>
          <cell r="G426">
            <v>3.9056752438853669E-2</v>
          </cell>
          <cell r="H426">
            <v>3.0505527051568001E-2</v>
          </cell>
          <cell r="I426">
            <v>2.9123285359013904E-2</v>
          </cell>
          <cell r="J426">
            <v>1.4347495199948768E-2</v>
          </cell>
          <cell r="K426">
            <v>1.8481365967194324E-4</v>
          </cell>
          <cell r="L426">
            <v>2.0419910208530688E-4</v>
          </cell>
          <cell r="M426">
            <v>1.7920747199595913E-2</v>
          </cell>
          <cell r="N426">
            <v>3.4523682278418018E-2</v>
          </cell>
          <cell r="O426">
            <v>4.9158520874632065E-2</v>
          </cell>
          <cell r="P426">
            <v>6.0054758370040213E-2</v>
          </cell>
        </row>
        <row r="427">
          <cell r="B427" t="str">
            <v>RHEM-SHSTG-CHPNGA</v>
          </cell>
          <cell r="C427" t="str">
            <v>VAR_ncap</v>
          </cell>
          <cell r="D427" t="str">
            <v>-</v>
          </cell>
          <cell r="E427">
            <v>2.5114709392430899E-2</v>
          </cell>
          <cell r="F427">
            <v>3.52584113456257E-4</v>
          </cell>
          <cell r="G427">
            <v>4.1632443792860498E-4</v>
          </cell>
          <cell r="H427">
            <v>3.1636065657920503E-4</v>
          </cell>
          <cell r="I427">
            <v>1.7755400265173402E-2</v>
          </cell>
          <cell r="J427">
            <v>1.80363679786677E-3</v>
          </cell>
          <cell r="K427">
            <v>4.4226699080727398E-4</v>
          </cell>
          <cell r="L427">
            <v>2.33109353444577E-2</v>
          </cell>
          <cell r="M427">
            <v>2.52660941551073E-3</v>
          </cell>
          <cell r="N427">
            <v>2.2914043283795999E-2</v>
          </cell>
          <cell r="O427">
            <v>1.0352730161752401E-2</v>
          </cell>
          <cell r="P427">
            <v>4.5829721454860098E-2</v>
          </cell>
        </row>
        <row r="428">
          <cell r="B428" t="str">
            <v>RHEM-SHSTG-CHPNGA</v>
          </cell>
          <cell r="C428" t="str">
            <v>VAR_cap</v>
          </cell>
          <cell r="D428" t="str">
            <v>-</v>
          </cell>
          <cell r="E428">
            <v>2.5114709392430899E-2</v>
          </cell>
          <cell r="F428">
            <v>2.5412231813950633E-2</v>
          </cell>
          <cell r="G428">
            <v>2.567712172265162E-2</v>
          </cell>
          <cell r="H428">
            <v>2.5662769514522003E-2</v>
          </cell>
          <cell r="I428">
            <v>2.4672001621044746E-2</v>
          </cell>
          <cell r="J428">
            <v>1.9678221674060511E-2</v>
          </cell>
          <cell r="K428">
            <v>1.9530208780865085E-2</v>
          </cell>
          <cell r="L428">
            <v>2.5174690654186458E-2</v>
          </cell>
          <cell r="M428">
            <v>2.6119377371389033E-2</v>
          </cell>
          <cell r="N428">
            <v>4.8285784922404922E-2</v>
          </cell>
          <cell r="O428">
            <v>3.8455825161658234E-2</v>
          </cell>
          <cell r="P428">
            <v>7.869052904691419E-2</v>
          </cell>
        </row>
        <row r="429">
          <cell r="B429" t="str">
            <v>RHNS-ESOLPV</v>
          </cell>
          <cell r="C429" t="str">
            <v>VAR_fout</v>
          </cell>
          <cell r="D429" t="str">
            <v>RHNS_SOL_ELC</v>
          </cell>
          <cell r="E429"/>
          <cell r="F429">
            <v>4.2935097029295136E-5</v>
          </cell>
          <cell r="G429">
            <v>7.701917369008761E-3</v>
          </cell>
          <cell r="H429">
            <v>8.6120978980487057E-3</v>
          </cell>
          <cell r="I429">
            <v>1.3700435368760299E-2</v>
          </cell>
          <cell r="J429">
            <v>1.4614499028575815E-2</v>
          </cell>
          <cell r="K429">
            <v>1.612854653304728E-2</v>
          </cell>
          <cell r="L429">
            <v>2.4520337187126883E-2</v>
          </cell>
          <cell r="M429">
            <v>2.5772710593622853E-2</v>
          </cell>
          <cell r="N429">
            <v>2.7090225483422312E-2</v>
          </cell>
          <cell r="O429">
            <v>2.8479359721020576E-2</v>
          </cell>
          <cell r="P429">
            <v>2.9960089607494304E-2</v>
          </cell>
        </row>
        <row r="430">
          <cell r="B430" t="str">
            <v>RHNS-ESOLPV</v>
          </cell>
          <cell r="C430" t="str">
            <v>VAR_fin</v>
          </cell>
          <cell r="D430" t="str">
            <v>SOL</v>
          </cell>
          <cell r="E430"/>
          <cell r="F430">
            <v>4.2935097029295136E-5</v>
          </cell>
          <cell r="G430">
            <v>7.701917369008761E-3</v>
          </cell>
          <cell r="H430">
            <v>8.6120978980487057E-3</v>
          </cell>
          <cell r="I430">
            <v>1.3700435368760299E-2</v>
          </cell>
          <cell r="J430">
            <v>1.4614499028575815E-2</v>
          </cell>
          <cell r="K430">
            <v>1.612854653304728E-2</v>
          </cell>
          <cell r="L430">
            <v>2.4520337187126883E-2</v>
          </cell>
          <cell r="M430">
            <v>2.5772710593622853E-2</v>
          </cell>
          <cell r="N430">
            <v>2.7090225483422312E-2</v>
          </cell>
          <cell r="O430">
            <v>2.8479359721020576E-2</v>
          </cell>
          <cell r="P430">
            <v>2.9960089607494304E-2</v>
          </cell>
        </row>
        <row r="431">
          <cell r="B431" t="str">
            <v>RHNS-ESOLPV</v>
          </cell>
          <cell r="C431" t="str">
            <v>VAR_fin</v>
          </cell>
          <cell r="D431" t="str">
            <v>SOLPVC</v>
          </cell>
          <cell r="E431"/>
          <cell r="F431">
            <v>4.2935097029295102E-5</v>
          </cell>
          <cell r="G431">
            <v>7.7019173690087601E-3</v>
          </cell>
          <cell r="H431">
            <v>8.6120978980487092E-3</v>
          </cell>
          <cell r="I431">
            <v>1.37004353687603E-2</v>
          </cell>
          <cell r="J431">
            <v>1.4614499028575799E-2</v>
          </cell>
          <cell r="K431">
            <v>1.6128546533047301E-2</v>
          </cell>
          <cell r="L431">
            <v>2.45203371871269E-2</v>
          </cell>
          <cell r="M431">
            <v>2.5772710593622902E-2</v>
          </cell>
          <cell r="N431">
            <v>2.7090225483422301E-2</v>
          </cell>
          <cell r="O431">
            <v>2.84793597210206E-2</v>
          </cell>
          <cell r="P431">
            <v>2.99600896074943E-2</v>
          </cell>
        </row>
        <row r="432">
          <cell r="B432" t="str">
            <v>RHNS-ESOLPV</v>
          </cell>
          <cell r="C432" t="str">
            <v>VAR_ncap</v>
          </cell>
          <cell r="D432" t="str">
            <v>-</v>
          </cell>
          <cell r="E432"/>
          <cell r="F432">
            <v>1.4644875623835E-5</v>
          </cell>
          <cell r="G432">
            <v>2.4380652988034998E-3</v>
          </cell>
          <cell r="H432">
            <v>2.5803023946793899E-5</v>
          </cell>
          <cell r="I432">
            <v>1.4669113764601499E-3</v>
          </cell>
          <cell r="J432">
            <v>2.6919643779473799E-4</v>
          </cell>
          <cell r="K432">
            <v>2.45979958840036E-3</v>
          </cell>
          <cell r="L432">
            <v>2.8685793171350799E-3</v>
          </cell>
          <cell r="M432">
            <v>1.4183208103548601E-3</v>
          </cell>
          <cell r="N432">
            <v>1.0586108520548999E-3</v>
          </cell>
          <cell r="O432">
            <v>2.8602499502913101E-3</v>
          </cell>
          <cell r="P432">
            <v>3.2954305597189398E-3</v>
          </cell>
        </row>
        <row r="433">
          <cell r="B433" t="str">
            <v>RHNS-ESOLPV</v>
          </cell>
          <cell r="C433" t="str">
            <v>VAR_cap</v>
          </cell>
          <cell r="D433" t="str">
            <v>-</v>
          </cell>
          <cell r="E433"/>
          <cell r="F433">
            <v>1.4644875623835E-5</v>
          </cell>
          <cell r="G433">
            <v>2.4527101744273401E-3</v>
          </cell>
          <cell r="H433">
            <v>2.47851319837413E-3</v>
          </cell>
          <cell r="I433">
            <v>3.9454245748342803E-3</v>
          </cell>
          <cell r="J433">
            <v>4.2089790758738903E-3</v>
          </cell>
          <cell r="K433">
            <v>4.6453653295187797E-3</v>
          </cell>
          <cell r="L433">
            <v>7.0644867197903298E-3</v>
          </cell>
          <cell r="M433">
            <v>7.4255252004066302E-3</v>
          </cell>
          <cell r="N433">
            <v>7.8053105679451997E-3</v>
          </cell>
          <cell r="O433">
            <v>8.2057609298361502E-3</v>
          </cell>
          <cell r="P433">
            <v>8.6326121724199997E-3</v>
          </cell>
        </row>
        <row r="434">
          <cell r="B434" t="str">
            <v>RHSA-WHSTG-CHP</v>
          </cell>
          <cell r="C434" t="str">
            <v>VAR_fout</v>
          </cell>
          <cell r="D434" t="str">
            <v>AUX_RHSA-CHP_OUT</v>
          </cell>
          <cell r="E434">
            <v>5.8972802649825233</v>
          </cell>
          <cell r="F434">
            <v>1.3317389811482033E-3</v>
          </cell>
          <cell r="G434">
            <v>5.086674933316665E-2</v>
          </cell>
          <cell r="H434">
            <v>1.9623797502141931</v>
          </cell>
          <cell r="I434">
            <v>1.0980992660558617</v>
          </cell>
          <cell r="J434">
            <v>0.74510223776876017</v>
          </cell>
          <cell r="K434">
            <v>0.96111656352667596</v>
          </cell>
          <cell r="L434">
            <v>0.62222344210084435</v>
          </cell>
          <cell r="M434">
            <v>0.95767914451331138</v>
          </cell>
          <cell r="N434">
            <v>2.7651497513313279</v>
          </cell>
          <cell r="O434">
            <v>0.2541527345816344</v>
          </cell>
          <cell r="P434">
            <v>2.9037094326384421</v>
          </cell>
        </row>
        <row r="435">
          <cell r="B435" t="str">
            <v>RHSA-WHSTG-CHP</v>
          </cell>
          <cell r="C435" t="str">
            <v>VAR_fout</v>
          </cell>
          <cell r="D435" t="str">
            <v>RHSA_LTH</v>
          </cell>
          <cell r="E435">
            <v>5.89728026498251</v>
          </cell>
          <cell r="F435">
            <v>1.3326268071356317E-3</v>
          </cell>
          <cell r="G435">
            <v>5.0919735530388643E-2</v>
          </cell>
          <cell r="H435">
            <v>1.9623797502141931</v>
          </cell>
          <cell r="I435">
            <v>1.0991085484695136</v>
          </cell>
          <cell r="J435">
            <v>0.74510223776875761</v>
          </cell>
          <cell r="K435">
            <v>0.96190178947726657</v>
          </cell>
          <cell r="L435">
            <v>0.62222344210084402</v>
          </cell>
          <cell r="M435">
            <v>0.9576791445133106</v>
          </cell>
          <cell r="N435">
            <v>2.7651497513313248</v>
          </cell>
          <cell r="O435">
            <v>0.25415273458163434</v>
          </cell>
          <cell r="P435">
            <v>2.9037094326384389</v>
          </cell>
        </row>
        <row r="436">
          <cell r="B436" t="str">
            <v>RHSA-WHSTG-CHP</v>
          </cell>
          <cell r="C436" t="str">
            <v>VAR_fin</v>
          </cell>
          <cell r="D436" t="str">
            <v>RHSA_LTH</v>
          </cell>
          <cell r="E436">
            <v>7.863046982986039</v>
          </cell>
          <cell r="F436">
            <v>1.7600860009834628E-3</v>
          </cell>
          <cell r="G436">
            <v>6.5709514231056018E-2</v>
          </cell>
          <cell r="H436">
            <v>2.4529813174435664</v>
          </cell>
          <cell r="I436">
            <v>1.3322594156991372</v>
          </cell>
          <cell r="J436">
            <v>0.87659749763897188</v>
          </cell>
          <cell r="K436">
            <v>1.0993229605065713</v>
          </cell>
          <cell r="L436">
            <v>0.6913660097886416</v>
          </cell>
          <cell r="M436">
            <v>1.0640945680240077</v>
          </cell>
          <cell r="N436">
            <v>3.0723952422662291</v>
          </cell>
          <cell r="O436">
            <v>0.28239855698888716</v>
          </cell>
          <cell r="P436">
            <v>3.2263504437181374</v>
          </cell>
        </row>
        <row r="437">
          <cell r="B437" t="str">
            <v>RHSA-WHSTG-CHP</v>
          </cell>
          <cell r="C437" t="str">
            <v>VAR_fin</v>
          </cell>
          <cell r="D437" t="str">
            <v>AUX_RHSA-CHP_IN</v>
          </cell>
          <cell r="E437">
            <v>7.863046982986039</v>
          </cell>
          <cell r="F437">
            <v>1.7600860009834628E-3</v>
          </cell>
          <cell r="G437">
            <v>6.5709514231056018E-2</v>
          </cell>
          <cell r="H437">
            <v>2.4529813174435664</v>
          </cell>
          <cell r="I437">
            <v>1.3322594156991372</v>
          </cell>
          <cell r="J437">
            <v>0.87659749763897188</v>
          </cell>
          <cell r="K437">
            <v>1.0993229605065713</v>
          </cell>
          <cell r="L437">
            <v>0.6913660097886416</v>
          </cell>
          <cell r="M437">
            <v>1.0640945680240077</v>
          </cell>
          <cell r="N437">
            <v>3.0723952422662291</v>
          </cell>
          <cell r="O437">
            <v>0.28239855698888716</v>
          </cell>
          <cell r="P437">
            <v>3.2263504437181374</v>
          </cell>
        </row>
        <row r="438">
          <cell r="B438" t="str">
            <v>RHSA-WHSTG-CHP</v>
          </cell>
          <cell r="C438" t="str">
            <v>VAR_ncap</v>
          </cell>
          <cell r="D438" t="str">
            <v>-</v>
          </cell>
          <cell r="E438">
            <v>0.37671935844657101</v>
          </cell>
          <cell r="F438">
            <v>2.0655074540698199E-4</v>
          </cell>
          <cell r="G438">
            <v>2.4015752651466001E-4</v>
          </cell>
          <cell r="H438">
            <v>1.9261883026214799E-4</v>
          </cell>
          <cell r="I438">
            <v>4.0709985775107899E-2</v>
          </cell>
          <cell r="J438">
            <v>2.4774928073634302E-2</v>
          </cell>
          <cell r="K438">
            <v>4.7668413483763503E-3</v>
          </cell>
          <cell r="L438">
            <v>6.0455785677760103E-2</v>
          </cell>
          <cell r="M438">
            <v>1.54782940817834E-3</v>
          </cell>
          <cell r="N438">
            <v>0.123650099838084</v>
          </cell>
          <cell r="O438">
            <v>1.9099170506018601E-3</v>
          </cell>
          <cell r="P438">
            <v>7.3838889999049306E-2</v>
          </cell>
        </row>
        <row r="439">
          <cell r="B439" t="str">
            <v>RHSA-WHSTG-CHP</v>
          </cell>
          <cell r="C439" t="str">
            <v>VAR_cap</v>
          </cell>
          <cell r="D439" t="str">
            <v>-</v>
          </cell>
          <cell r="E439">
            <v>0.37739653293798353</v>
          </cell>
          <cell r="F439">
            <v>0.13741892433296088</v>
          </cell>
          <cell r="G439">
            <v>0.13521743111799089</v>
          </cell>
          <cell r="H439">
            <v>0.13029872204311119</v>
          </cell>
          <cell r="I439">
            <v>7.4572331475928913E-2</v>
          </cell>
          <cell r="J439">
            <v>6.5508181782450978E-2</v>
          </cell>
          <cell r="K439">
            <v>7.000591817035702E-2</v>
          </cell>
          <cell r="L439">
            <v>8.956527134443347E-2</v>
          </cell>
          <cell r="M439">
            <v>6.9380982473318323E-2</v>
          </cell>
          <cell r="N439">
            <v>0.18528458833449929</v>
          </cell>
          <cell r="O439">
            <v>0.12824403829225151</v>
          </cell>
          <cell r="P439">
            <v>0.19894710392651266</v>
          </cell>
        </row>
        <row r="440">
          <cell r="B440" t="str">
            <v>G-INTC-SER</v>
          </cell>
          <cell r="C440" t="str">
            <v>VAR_fout</v>
          </cell>
          <cell r="D440" t="str">
            <v>ELC35</v>
          </cell>
          <cell r="E440">
            <v>48.612051585950923</v>
          </cell>
          <cell r="F440">
            <v>2.7214979724433881E-2</v>
          </cell>
          <cell r="G440">
            <v>2.8129032303661483E-2</v>
          </cell>
          <cell r="H440">
            <v>2.0102579095907354E-2</v>
          </cell>
          <cell r="I440">
            <v>4.102420853906049E-2</v>
          </cell>
          <cell r="J440">
            <v>0.49443036961194309</v>
          </cell>
          <cell r="K440">
            <v>1.5421617591074668</v>
          </cell>
          <cell r="L440">
            <v>3.320434501454733</v>
          </cell>
          <cell r="M440">
            <v>2.6449066265382086</v>
          </cell>
          <cell r="N440">
            <v>2.4943300884056465</v>
          </cell>
          <cell r="O440">
            <v>4.8353133461765738</v>
          </cell>
          <cell r="P440">
            <v>5.4947477087366785</v>
          </cell>
        </row>
        <row r="441">
          <cell r="B441" t="str">
            <v>G-INTC-SER</v>
          </cell>
          <cell r="C441" t="str">
            <v>VAR_fout</v>
          </cell>
          <cell r="D441" t="str">
            <v>SCOM_ELC</v>
          </cell>
          <cell r="E441">
            <v>61.161942292596734</v>
          </cell>
          <cell r="F441">
            <v>58.280079604601163</v>
          </cell>
          <cell r="G441">
            <v>64.015232392759529</v>
          </cell>
          <cell r="H441">
            <v>66.485060304652734</v>
          </cell>
          <cell r="I441">
            <v>67.144703022976941</v>
          </cell>
          <cell r="J441">
            <v>63.2780935181488</v>
          </cell>
          <cell r="K441">
            <v>63.570265167406845</v>
          </cell>
          <cell r="L441">
            <v>66.197319660376536</v>
          </cell>
          <cell r="M441">
            <v>67.001964934944951</v>
          </cell>
          <cell r="N441">
            <v>68.97161506249833</v>
          </cell>
          <cell r="O441">
            <v>67.612418420046026</v>
          </cell>
          <cell r="P441">
            <v>68.111443469807966</v>
          </cell>
        </row>
        <row r="442">
          <cell r="B442" t="str">
            <v>G-INTC-SER</v>
          </cell>
          <cell r="C442" t="str">
            <v>VAR_fin</v>
          </cell>
          <cell r="D442" t="str">
            <v>ELC5</v>
          </cell>
          <cell r="E442">
            <v>109.77396735984486</v>
          </cell>
          <cell r="F442">
            <v>58.30729458432566</v>
          </cell>
          <cell r="G442">
            <v>64.04336142506321</v>
          </cell>
          <cell r="H442">
            <v>66.505162883748639</v>
          </cell>
          <cell r="I442">
            <v>67.185727231515983</v>
          </cell>
          <cell r="J442">
            <v>63.772523887760755</v>
          </cell>
          <cell r="K442">
            <v>65.112426926514303</v>
          </cell>
          <cell r="L442">
            <v>69.51775416183122</v>
          </cell>
          <cell r="M442">
            <v>69.646871561483124</v>
          </cell>
          <cell r="N442">
            <v>71.465945150903963</v>
          </cell>
          <cell r="O442">
            <v>72.447731766222589</v>
          </cell>
          <cell r="P442">
            <v>73.606191178544705</v>
          </cell>
        </row>
        <row r="443">
          <cell r="B443" t="str">
            <v>G-INTC-SER</v>
          </cell>
          <cell r="C443" t="str">
            <v>VAR_ncap</v>
          </cell>
          <cell r="D443" t="str">
            <v>-</v>
          </cell>
          <cell r="E443">
            <v>6.7448063573679506E-5</v>
          </cell>
          <cell r="F443">
            <v>1.05824862360135E-6</v>
          </cell>
          <cell r="G443">
            <v>1.17650618989446E-6</v>
          </cell>
          <cell r="H443">
            <v>5.2603129406725202E-7</v>
          </cell>
          <cell r="I443">
            <v>5.8995718473595302E-7</v>
          </cell>
          <cell r="J443">
            <v>6.6728587621173098E-7</v>
          </cell>
          <cell r="K443">
            <v>9.7431362933787395E-7</v>
          </cell>
          <cell r="L443">
            <v>1.1986172533559E-6</v>
          </cell>
          <cell r="M443">
            <v>1.46759835876523E-6</v>
          </cell>
          <cell r="N443">
            <v>2.9702778996843998E-6</v>
          </cell>
          <cell r="O443">
            <v>1.6469469385984299E-5</v>
          </cell>
        </row>
        <row r="444">
          <cell r="B444" t="str">
            <v>G-INTC-SER</v>
          </cell>
          <cell r="C444" t="str">
            <v>VAR_cap</v>
          </cell>
          <cell r="D444" t="str">
            <v>-</v>
          </cell>
          <cell r="E444">
            <v>4.3683888589490198</v>
          </cell>
          <cell r="F444">
            <v>4.3684107888212003</v>
          </cell>
          <cell r="G444">
            <v>4.3684573652612171</v>
          </cell>
          <cell r="H444">
            <v>4.3684588311842178</v>
          </cell>
          <cell r="I444">
            <v>4.3684592098709372</v>
          </cell>
          <cell r="J444">
            <v>4.3684599148276977</v>
          </cell>
          <cell r="K444">
            <v>4.3684607941630613</v>
          </cell>
          <cell r="L444">
            <v>4.3684612993553911</v>
          </cell>
          <cell r="M444">
            <v>4.3684633054296187</v>
          </cell>
          <cell r="N444">
            <v>4.3684646808670182</v>
          </cell>
          <cell r="O444">
            <v>4.3684748657173129</v>
          </cell>
          <cell r="P444">
            <v>4.3684834053182895</v>
          </cell>
        </row>
        <row r="445">
          <cell r="B445" t="str">
            <v>CHPWOD</v>
          </cell>
          <cell r="C445" t="str">
            <v>VAR_fout</v>
          </cell>
          <cell r="D445" t="str">
            <v>ELC35</v>
          </cell>
          <cell r="E445">
            <v>0.31734338113258326</v>
          </cell>
          <cell r="F445">
            <v>1.729307051730774E-3</v>
          </cell>
          <cell r="G445">
            <v>0.42710496336630432</v>
          </cell>
          <cell r="H445">
            <v>6.5580684747340761E-3</v>
          </cell>
          <cell r="I445">
            <v>1.1645617644464286E-2</v>
          </cell>
          <cell r="J445">
            <v>0.51785908733532715</v>
          </cell>
          <cell r="K445">
            <v>0.96976087876478267</v>
          </cell>
          <cell r="L445">
            <v>0.93116717677260086</v>
          </cell>
          <cell r="M445">
            <v>0.91226933583691305</v>
          </cell>
          <cell r="N445">
            <v>0.97220839247607016</v>
          </cell>
          <cell r="O445">
            <v>1.0258648556368097</v>
          </cell>
          <cell r="P445">
            <v>1.0337364831401139</v>
          </cell>
        </row>
        <row r="446">
          <cell r="B446" t="str">
            <v>CHPWOD</v>
          </cell>
          <cell r="C446" t="str">
            <v>VAR_fout</v>
          </cell>
          <cell r="D446" t="str">
            <v>LTH</v>
          </cell>
          <cell r="E446">
            <v>0.82991156624302931</v>
          </cell>
          <cell r="F446">
            <v>4.5224574046414381E-3</v>
          </cell>
          <cell r="G446">
            <v>1.116958380642612</v>
          </cell>
          <cell r="H446">
            <v>1.7150560569346534E-2</v>
          </cell>
          <cell r="I446">
            <v>3.0455441499020679E-2</v>
          </cell>
          <cell r="J446">
            <v>1.354297180328113</v>
          </cell>
          <cell r="K446">
            <v>2.5361038472097577</v>
          </cell>
          <cell r="L446">
            <v>2.4351741868742018</v>
          </cell>
          <cell r="M446">
            <v>2.3857528417256955</v>
          </cell>
          <cell r="N446">
            <v>2.5425045477073924</v>
          </cell>
          <cell r="O446">
            <v>2.6828261111251166</v>
          </cell>
          <cell r="P446">
            <v>2.7034118712151298</v>
          </cell>
        </row>
        <row r="447">
          <cell r="B447" t="str">
            <v>CHPWOD</v>
          </cell>
          <cell r="C447" t="str">
            <v>VAR_fin</v>
          </cell>
          <cell r="D447" t="str">
            <v>EWOD</v>
          </cell>
          <cell r="E447">
            <v>1.3018440645821581</v>
          </cell>
          <cell r="F447">
            <v>8.9912404246219931E-3</v>
          </cell>
          <cell r="G447">
            <v>1.6536052341734919</v>
          </cell>
          <cell r="H447">
            <v>2.9367035344552726E-2</v>
          </cell>
          <cell r="I447">
            <v>4.8008849515845525E-2</v>
          </cell>
          <cell r="J447">
            <v>1.6984823494087518</v>
          </cell>
          <cell r="K447">
            <v>3.1693587639250254</v>
          </cell>
          <cell r="L447">
            <v>3.0422632692928531</v>
          </cell>
          <cell r="M447">
            <v>2.9888754933439392</v>
          </cell>
          <cell r="N447">
            <v>3.1879478686454932</v>
          </cell>
          <cell r="O447">
            <v>3.3575972956235329</v>
          </cell>
          <cell r="P447">
            <v>3.3921764707488</v>
          </cell>
        </row>
        <row r="448">
          <cell r="B448" t="str">
            <v>CHPWOD</v>
          </cell>
          <cell r="C448" t="str">
            <v>VAR_ncap</v>
          </cell>
          <cell r="D448" t="str">
            <v>-</v>
          </cell>
          <cell r="F448">
            <v>8.9202407438041401E-7</v>
          </cell>
          <cell r="G448">
            <v>1.56246734386319E-2</v>
          </cell>
          <cell r="H448">
            <v>5.9246527986329304E-6</v>
          </cell>
          <cell r="I448">
            <v>5.4116613019314396E-4</v>
          </cell>
          <cell r="J448">
            <v>4.7337672397623598E-2</v>
          </cell>
          <cell r="K448">
            <v>6.39242443616288E-3</v>
          </cell>
          <cell r="L448">
            <v>5.18590677142608E-5</v>
          </cell>
          <cell r="M448">
            <v>3.34494295242644E-5</v>
          </cell>
          <cell r="N448">
            <v>4.7235612433722401E-2</v>
          </cell>
          <cell r="O448">
            <v>1.11348343639382E-2</v>
          </cell>
          <cell r="P448">
            <v>4.9858985175422598E-3</v>
          </cell>
        </row>
        <row r="449">
          <cell r="B449" t="str">
            <v>CHPWOD</v>
          </cell>
          <cell r="C449" t="str">
            <v>VAR_cap</v>
          </cell>
          <cell r="D449" t="str">
            <v>-</v>
          </cell>
          <cell r="E449">
            <v>1.3150851751515098E-2</v>
          </cell>
          <cell r="F449">
            <v>3.1039772280138517E-4</v>
          </cell>
          <cell r="G449">
            <v>1.5933745302491302E-2</v>
          </cell>
          <cell r="H449">
            <v>1.1865727720497959E-3</v>
          </cell>
          <cell r="I449">
            <v>1.7226527509295111E-3</v>
          </cell>
          <cell r="J449">
            <v>4.9052916827272919E-2</v>
          </cell>
          <cell r="K449">
            <v>5.4474949316831202E-2</v>
          </cell>
          <cell r="L449">
            <v>5.4309884672800721E-2</v>
          </cell>
          <cell r="M449">
            <v>4.768459805590769E-2</v>
          </cell>
          <cell r="N449">
            <v>5.3698405542662871E-2</v>
          </cell>
          <cell r="O449">
            <v>5.8442468767223331E-2</v>
          </cell>
          <cell r="P449">
            <v>6.3370363677134667E-2</v>
          </cell>
        </row>
        <row r="450">
          <cell r="B450" t="str">
            <v>D-EH2R</v>
          </cell>
          <cell r="C450" t="str">
            <v>VAR_fout</v>
          </cell>
          <cell r="D450" t="str">
            <v>EH2</v>
          </cell>
          <cell r="J450">
            <v>2.5535321688120789E-2</v>
          </cell>
          <cell r="K450">
            <v>3.9253399519328915E-2</v>
          </cell>
          <cell r="L450">
            <v>1.8197865514884666</v>
          </cell>
          <cell r="M450">
            <v>0.49076770148936782</v>
          </cell>
          <cell r="N450">
            <v>4.8806043068552477E-2</v>
          </cell>
          <cell r="O450">
            <v>4.0288462417095432E-2</v>
          </cell>
          <cell r="P450">
            <v>8.3951741697850843E-2</v>
          </cell>
        </row>
        <row r="451">
          <cell r="B451" t="str">
            <v>D-EH2R</v>
          </cell>
          <cell r="C451" t="str">
            <v>VAR_fin</v>
          </cell>
          <cell r="D451" t="str">
            <v>H2</v>
          </cell>
          <cell r="J451">
            <v>2.5535321688120789E-2</v>
          </cell>
          <cell r="K451">
            <v>3.9253399519328915E-2</v>
          </cell>
          <cell r="L451">
            <v>1.8197865514884666</v>
          </cell>
          <cell r="M451">
            <v>0.49076770148936782</v>
          </cell>
          <cell r="N451">
            <v>4.8806043068552477E-2</v>
          </cell>
          <cell r="O451">
            <v>4.0288462417095432E-2</v>
          </cell>
          <cell r="P451">
            <v>8.3951741697850843E-2</v>
          </cell>
        </row>
        <row r="452">
          <cell r="B452" t="str">
            <v>D-EH2R</v>
          </cell>
          <cell r="C452" t="str">
            <v>VAR_ncap</v>
          </cell>
          <cell r="D452" t="str">
            <v>-</v>
          </cell>
          <cell r="I452">
            <v>1.0735502585736E-5</v>
          </cell>
          <cell r="J452">
            <v>2.7039102794680601E-3</v>
          </cell>
          <cell r="K452">
            <v>3.2815229444277602E-3</v>
          </cell>
          <cell r="L452">
            <v>7.5542475898263794E-2</v>
          </cell>
          <cell r="M452">
            <v>2.8841375727141398E-4</v>
          </cell>
          <cell r="N452">
            <v>3.5630147899831099E-3</v>
          </cell>
          <cell r="O452">
            <v>2.54070934658834E-3</v>
          </cell>
          <cell r="P452">
            <v>3.9769067950986602E-3</v>
          </cell>
        </row>
        <row r="453">
          <cell r="B453" t="str">
            <v>D-EH2R</v>
          </cell>
          <cell r="C453" t="str">
            <v>VAR_cap</v>
          </cell>
          <cell r="D453" t="str">
            <v>-</v>
          </cell>
          <cell r="I453">
            <v>1.0735502585736E-5</v>
          </cell>
          <cell r="J453">
            <v>2.7061647021375101E-3</v>
          </cell>
          <cell r="K453">
            <v>3.2815229444277602E-3</v>
          </cell>
          <cell r="L453">
            <v>7.8823998842691603E-2</v>
          </cell>
          <cell r="M453">
            <v>2.3724344544471299E-2</v>
          </cell>
          <cell r="N453">
            <v>3.7819733588447899E-3</v>
          </cell>
          <cell r="O453">
            <v>3.1717973787977801E-3</v>
          </cell>
          <cell r="P453">
            <v>6.5176161416869898E-3</v>
          </cell>
        </row>
        <row r="454">
          <cell r="B454" t="str">
            <v>G-INTC1</v>
          </cell>
          <cell r="C454" t="str">
            <v>VAR_fout</v>
          </cell>
          <cell r="D454" t="str">
            <v>ELC13</v>
          </cell>
          <cell r="E454">
            <v>125.0867457674032</v>
          </cell>
          <cell r="F454">
            <v>140.04935487197136</v>
          </cell>
          <cell r="G454">
            <v>134.52291437074027</v>
          </cell>
          <cell r="H454">
            <v>132.44760853892089</v>
          </cell>
          <cell r="I454">
            <v>120.10661842326637</v>
          </cell>
          <cell r="J454">
            <v>102.1305237834618</v>
          </cell>
          <cell r="K454">
            <v>77.718192351960965</v>
          </cell>
          <cell r="L454">
            <v>73.998240328126627</v>
          </cell>
          <cell r="M454">
            <v>74.604431104123393</v>
          </cell>
          <cell r="N454">
            <v>79.434571167411548</v>
          </cell>
          <cell r="O454">
            <v>81.564094469154853</v>
          </cell>
          <cell r="P454">
            <v>81.670938619139264</v>
          </cell>
        </row>
        <row r="455">
          <cell r="B455" t="str">
            <v>G-INTC1</v>
          </cell>
          <cell r="C455" t="str">
            <v>VAR_fin</v>
          </cell>
          <cell r="D455" t="str">
            <v>ELC</v>
          </cell>
          <cell r="E455">
            <v>126.40403896232122</v>
          </cell>
          <cell r="F455">
            <v>143.67941102803226</v>
          </cell>
          <cell r="G455">
            <v>137.71013914172823</v>
          </cell>
          <cell r="H455">
            <v>135.09689037976025</v>
          </cell>
          <cell r="I455">
            <v>122.0690028702447</v>
          </cell>
          <cell r="J455">
            <v>103.42769492148697</v>
          </cell>
          <cell r="K455">
            <v>78.424610382724538</v>
          </cell>
          <cell r="L455">
            <v>74.405491107243606</v>
          </cell>
          <cell r="M455">
            <v>75.015018066164885</v>
          </cell>
          <cell r="N455">
            <v>79.871740900817585</v>
          </cell>
          <cell r="O455">
            <v>82.012984076167811</v>
          </cell>
          <cell r="P455">
            <v>82.120416245044638</v>
          </cell>
        </row>
        <row r="456">
          <cell r="B456" t="str">
            <v>G-INTC1</v>
          </cell>
          <cell r="C456" t="str">
            <v>VAR_ncap</v>
          </cell>
          <cell r="D456" t="str">
            <v>-</v>
          </cell>
          <cell r="E456">
            <v>1.71795479750239E-6</v>
          </cell>
          <cell r="F456">
            <v>1.7875643973308E-6</v>
          </cell>
          <cell r="G456">
            <v>5.9800698848726398E-6</v>
          </cell>
          <cell r="H456">
            <v>7.2789374581689003E-7</v>
          </cell>
          <cell r="I456">
            <v>9.9724227878989105E-7</v>
          </cell>
          <cell r="J456">
            <v>1.1513142578825499E-6</v>
          </cell>
          <cell r="K456">
            <v>1.6380586599077799E-6</v>
          </cell>
          <cell r="L456">
            <v>1.82485501236451E-6</v>
          </cell>
          <cell r="M456">
            <v>2.4999954175731999E-6</v>
          </cell>
          <cell r="N456">
            <v>1.12951536083616E-5</v>
          </cell>
        </row>
        <row r="457">
          <cell r="B457" t="str">
            <v>G-INTC1</v>
          </cell>
          <cell r="C457" t="str">
            <v>VAR_cap</v>
          </cell>
          <cell r="D457" t="str">
            <v>-</v>
          </cell>
          <cell r="E457">
            <v>15.305609183965201</v>
          </cell>
          <cell r="F457">
            <v>15.305609183965201</v>
          </cell>
          <cell r="G457">
            <v>15.305609183965201</v>
          </cell>
          <cell r="H457">
            <v>15.305610857609292</v>
          </cell>
          <cell r="I457">
            <v>15.305618844844107</v>
          </cell>
          <cell r="J457">
            <v>15.305619397448027</v>
          </cell>
          <cell r="K457">
            <v>15.305620398295048</v>
          </cell>
          <cell r="L457">
            <v>15.305621546004563</v>
          </cell>
          <cell r="M457">
            <v>15.305622932368831</v>
          </cell>
          <cell r="N457">
            <v>15.305625610961821</v>
          </cell>
          <cell r="O457">
            <v>15.305627508913654</v>
          </cell>
          <cell r="P457">
            <v>15.305638804067261</v>
          </cell>
        </row>
        <row r="458">
          <cell r="B458" t="str">
            <v>EHYD-RUNS00</v>
          </cell>
          <cell r="C458" t="str">
            <v>VAR_fout</v>
          </cell>
          <cell r="D458" t="str">
            <v>ELC35</v>
          </cell>
          <cell r="E458">
            <v>12.240026494601766</v>
          </cell>
          <cell r="F458">
            <v>12.234265267466252</v>
          </cell>
          <cell r="G458">
            <v>12.233987909988489</v>
          </cell>
          <cell r="H458">
            <v>12.240936621453928</v>
          </cell>
          <cell r="I458">
            <v>12.249036799883035</v>
          </cell>
          <cell r="J458">
            <v>12.256827731239786</v>
          </cell>
          <cell r="K458">
            <v>12.265226906836871</v>
          </cell>
          <cell r="L458">
            <v>12.273940970006603</v>
          </cell>
          <cell r="M458">
            <v>12.273674113003093</v>
          </cell>
          <cell r="N458">
            <v>12.269864414889835</v>
          </cell>
          <cell r="O458">
            <v>12.269341433151464</v>
          </cell>
          <cell r="P458">
            <v>12.254424149307219</v>
          </cell>
        </row>
        <row r="459">
          <cell r="B459" t="str">
            <v>EHYD-RUNS00</v>
          </cell>
          <cell r="C459" t="str">
            <v>VAR_fin</v>
          </cell>
          <cell r="D459" t="str">
            <v>HYDR</v>
          </cell>
          <cell r="E459">
            <v>12.240026494601766</v>
          </cell>
          <cell r="F459">
            <v>12.234265267466252</v>
          </cell>
          <cell r="G459">
            <v>12.233987909988489</v>
          </cell>
          <cell r="H459">
            <v>12.240936621453928</v>
          </cell>
          <cell r="I459">
            <v>12.249036799883035</v>
          </cell>
          <cell r="J459">
            <v>12.256827731239786</v>
          </cell>
          <cell r="K459">
            <v>12.265226906836871</v>
          </cell>
          <cell r="L459">
            <v>12.273940970006603</v>
          </cell>
          <cell r="M459">
            <v>12.273674113003093</v>
          </cell>
          <cell r="N459">
            <v>12.269864414889835</v>
          </cell>
          <cell r="O459">
            <v>12.269341433151464</v>
          </cell>
          <cell r="P459">
            <v>12.254424149307219</v>
          </cell>
        </row>
        <row r="460">
          <cell r="B460" t="str">
            <v>EHYD-RUNS00</v>
          </cell>
          <cell r="C460" t="str">
            <v>VAR_cap</v>
          </cell>
          <cell r="D460" t="str">
            <v>-</v>
          </cell>
          <cell r="E460">
            <v>0.85785999999999896</v>
          </cell>
          <cell r="F460">
            <v>0.88297936593724102</v>
          </cell>
          <cell r="G460">
            <v>0.89707999999999899</v>
          </cell>
          <cell r="H460">
            <v>0.89707999999999899</v>
          </cell>
          <cell r="I460">
            <v>0.89707999999999899</v>
          </cell>
          <cell r="J460">
            <v>0.89707999999999899</v>
          </cell>
          <cell r="K460">
            <v>0.89707999999999899</v>
          </cell>
          <cell r="L460">
            <v>0.89707999999999899</v>
          </cell>
          <cell r="M460">
            <v>0.89707999999999899</v>
          </cell>
          <cell r="N460">
            <v>0.89707999999999899</v>
          </cell>
          <cell r="O460">
            <v>0.89707999999999899</v>
          </cell>
          <cell r="P460">
            <v>0.89707999999999899</v>
          </cell>
        </row>
        <row r="461">
          <cell r="B461" t="str">
            <v>RHNS-SHSTG-CHPWOD</v>
          </cell>
          <cell r="C461" t="str">
            <v>VAR_fout</v>
          </cell>
          <cell r="D461" t="str">
            <v>AUX_RNS-CHPWOD_OUT</v>
          </cell>
          <cell r="E461">
            <v>9.5855347025685812E-5</v>
          </cell>
          <cell r="F461">
            <v>1.2441253166287311E-4</v>
          </cell>
          <cell r="G461">
            <v>1.3266534842871046E-4</v>
          </cell>
          <cell r="H461">
            <v>4.9926747169540195E-3</v>
          </cell>
          <cell r="I461">
            <v>8.7761669413882748E-3</v>
          </cell>
          <cell r="J461">
            <v>9.9514667874978542E-3</v>
          </cell>
          <cell r="K461">
            <v>8.8890980574615475E-3</v>
          </cell>
          <cell r="L461">
            <v>8.4330593770425687E-3</v>
          </cell>
          <cell r="M461">
            <v>2.5450798417084763E-2</v>
          </cell>
          <cell r="N461">
            <v>2.8201417679429241E-2</v>
          </cell>
          <cell r="O461">
            <v>2.2255727249125432E-2</v>
          </cell>
          <cell r="P461">
            <v>4.6521050259594861E-2</v>
          </cell>
        </row>
        <row r="462">
          <cell r="B462" t="str">
            <v>RHNS-SHSTG-CHPWOD</v>
          </cell>
          <cell r="C462" t="str">
            <v>VAR_fout</v>
          </cell>
          <cell r="D462" t="str">
            <v>RHNS_LTH_CHPWOD</v>
          </cell>
          <cell r="E462">
            <v>9.5855347025685582E-5</v>
          </cell>
          <cell r="F462">
            <v>1.2449547335064814E-4</v>
          </cell>
          <cell r="G462">
            <v>1.3280354149999019E-4</v>
          </cell>
          <cell r="H462">
            <v>4.9926747169540195E-3</v>
          </cell>
          <cell r="I462">
            <v>8.7842332712976291E-3</v>
          </cell>
          <cell r="J462">
            <v>9.9514667874978247E-3</v>
          </cell>
          <cell r="K462">
            <v>8.8963603924757922E-3</v>
          </cell>
          <cell r="L462">
            <v>8.4330593770425601E-3</v>
          </cell>
          <cell r="M462">
            <v>2.5450798417084732E-2</v>
          </cell>
          <cell r="N462">
            <v>2.8201417679429203E-2</v>
          </cell>
          <cell r="O462">
            <v>2.2255727249125418E-2</v>
          </cell>
          <cell r="P462">
            <v>4.6521050259594826E-2</v>
          </cell>
        </row>
        <row r="463">
          <cell r="B463" t="str">
            <v>RHNS-SHSTG-CHPWOD</v>
          </cell>
          <cell r="C463" t="str">
            <v>VAR_fin</v>
          </cell>
          <cell r="D463" t="str">
            <v>AUX_RNS-CHPWOD_IN</v>
          </cell>
          <cell r="E463">
            <v>7.4769724100687697E-5</v>
          </cell>
          <cell r="F463">
            <v>8.6347307122300118E-5</v>
          </cell>
          <cell r="G463">
            <v>9.6935952469077167E-5</v>
          </cell>
          <cell r="H463">
            <v>6.2474730713434623E-3</v>
          </cell>
          <cell r="I463">
            <v>1.0654185156259805E-2</v>
          </cell>
          <cell r="J463">
            <v>1.1714237660890102E-2</v>
          </cell>
          <cell r="K463">
            <v>1.0173898695105304E-2</v>
          </cell>
          <cell r="L463">
            <v>9.3766956500914295E-3</v>
          </cell>
          <cell r="M463">
            <v>2.8285294583645988E-2</v>
          </cell>
          <cell r="N463">
            <v>3.1341538207584195E-2</v>
          </cell>
          <cell r="O463">
            <v>2.4735215508685182E-2</v>
          </cell>
          <cell r="P463">
            <v>5.1696685520223995E-2</v>
          </cell>
        </row>
        <row r="464">
          <cell r="B464" t="str">
            <v>RHNS-SHSTG-CHPWOD</v>
          </cell>
          <cell r="C464" t="str">
            <v>VAR_fin</v>
          </cell>
          <cell r="D464" t="str">
            <v>RHNS_LTH_CHPWOD</v>
          </cell>
          <cell r="E464">
            <v>7.4769724100687697E-5</v>
          </cell>
          <cell r="F464">
            <v>8.6347307122300118E-5</v>
          </cell>
          <cell r="G464">
            <v>9.6935952469077167E-5</v>
          </cell>
          <cell r="H464">
            <v>6.2474730713434623E-3</v>
          </cell>
          <cell r="I464">
            <v>1.0654185156259805E-2</v>
          </cell>
          <cell r="J464">
            <v>1.1714237660890102E-2</v>
          </cell>
          <cell r="K464">
            <v>1.0173898695105304E-2</v>
          </cell>
          <cell r="L464">
            <v>9.3766956500914295E-3</v>
          </cell>
          <cell r="M464">
            <v>2.8285294583645988E-2</v>
          </cell>
          <cell r="N464">
            <v>3.1341538207584195E-2</v>
          </cell>
          <cell r="O464">
            <v>2.4735215508685182E-2</v>
          </cell>
          <cell r="P464">
            <v>5.1696685520223995E-2</v>
          </cell>
        </row>
        <row r="465">
          <cell r="B465" t="str">
            <v>RHNS-SHSTG-CHPWOD</v>
          </cell>
          <cell r="C465" t="str">
            <v>VAR_ncap</v>
          </cell>
          <cell r="D465" t="str">
            <v>-</v>
          </cell>
          <cell r="E465">
            <v>1.0085132035683699E-2</v>
          </cell>
          <cell r="F465">
            <v>2.5700156829317302E-4</v>
          </cell>
          <cell r="G465">
            <v>4.4253800135830802E-4</v>
          </cell>
          <cell r="H465">
            <v>3.8383461839759799E-4</v>
          </cell>
          <cell r="I465">
            <v>1.14710989302838E-2</v>
          </cell>
          <cell r="J465">
            <v>4.6502297499145997E-3</v>
          </cell>
          <cell r="K465">
            <v>7.8160026080820297E-4</v>
          </cell>
          <cell r="L465">
            <v>1.8060141629573E-2</v>
          </cell>
          <cell r="M465">
            <v>5.3469864904686401E-4</v>
          </cell>
          <cell r="N465">
            <v>1.2743408020632899E-2</v>
          </cell>
          <cell r="O465">
            <v>8.0092089206271096E-3</v>
          </cell>
          <cell r="P465">
            <v>2.99268341730351E-2</v>
          </cell>
        </row>
        <row r="466">
          <cell r="B466" t="str">
            <v>RHNS-SHSTG-CHPWOD</v>
          </cell>
          <cell r="C466" t="str">
            <v>VAR_cap</v>
          </cell>
          <cell r="D466" t="str">
            <v>-</v>
          </cell>
          <cell r="E466">
            <v>1.0085132035683699E-2</v>
          </cell>
          <cell r="F466">
            <v>1.0307535951630059E-2</v>
          </cell>
          <cell r="G466">
            <v>1.0663884075493776E-2</v>
          </cell>
          <cell r="H466">
            <v>1.0909494157384401E-2</v>
          </cell>
          <cell r="I466">
            <v>1.4728485701985254E-2</v>
          </cell>
          <cell r="J466">
            <v>1.6324105968144497E-2</v>
          </cell>
          <cell r="K466">
            <v>1.6704588286273955E-2</v>
          </cell>
          <cell r="L466">
            <v>2.328370943371226E-2</v>
          </cell>
          <cell r="M466">
            <v>1.9633545986170921E-2</v>
          </cell>
          <cell r="N466">
            <v>3.104106684752304E-2</v>
          </cell>
          <cell r="O466">
            <v>2.3926322635312365E-2</v>
          </cell>
          <cell r="P466">
            <v>5.0420147368526763E-2</v>
          </cell>
        </row>
        <row r="467">
          <cell r="B467" t="str">
            <v>HPLOIL</v>
          </cell>
          <cell r="C467" t="str">
            <v>VAR_fout</v>
          </cell>
          <cell r="D467" t="str">
            <v>LTH</v>
          </cell>
          <cell r="E467">
            <v>0.184089879187182</v>
          </cell>
          <cell r="F467">
            <v>0.18570546758581116</v>
          </cell>
          <cell r="G467">
            <v>5.1218101368812864E-2</v>
          </cell>
          <cell r="H467">
            <v>5.4231794521492814E-2</v>
          </cell>
          <cell r="I467">
            <v>3.0674448893111194E-3</v>
          </cell>
          <cell r="J467">
            <v>9.8820533765113885E-4</v>
          </cell>
          <cell r="K467">
            <v>1.164156539880734E-3</v>
          </cell>
          <cell r="L467">
            <v>6.842471459577396E-5</v>
          </cell>
          <cell r="M467">
            <v>3.6836391095777587E-5</v>
          </cell>
          <cell r="N467">
            <v>3.2078388910306608E-5</v>
          </cell>
          <cell r="O467">
            <v>3.1363548131402833E-5</v>
          </cell>
          <cell r="P467">
            <v>2.4134502330435728E-5</v>
          </cell>
        </row>
        <row r="468">
          <cell r="B468" t="str">
            <v>HPLOIL</v>
          </cell>
          <cell r="C468" t="str">
            <v>VAR_fout</v>
          </cell>
          <cell r="D468" t="str">
            <v>CO2_E</v>
          </cell>
          <cell r="E468">
            <v>15.8784534231348</v>
          </cell>
          <cell r="F468">
            <v>16.017804077564399</v>
          </cell>
          <cell r="G468">
            <v>4.4177563731201603</v>
          </cell>
          <cell r="H468">
            <v>4.6776988890679903</v>
          </cell>
          <cell r="I468">
            <v>0.26457880801494299</v>
          </cell>
          <cell r="J468">
            <v>8.5236475224322802E-2</v>
          </cell>
          <cell r="K468">
            <v>0.10041293675324001</v>
          </cell>
          <cell r="L468">
            <v>5.9018923174780401E-3</v>
          </cell>
          <cell r="M468">
            <v>3.1772790708171099E-3</v>
          </cell>
          <cell r="N468">
            <v>2.7668832553450502E-3</v>
          </cell>
          <cell r="O468">
            <v>2.7052255147734499E-3</v>
          </cell>
          <cell r="P468">
            <v>2.0816927733148601E-3</v>
          </cell>
        </row>
        <row r="469">
          <cell r="B469" t="str">
            <v>HPLOIL</v>
          </cell>
          <cell r="C469" t="str">
            <v>VAR_fin</v>
          </cell>
          <cell r="D469" t="str">
            <v>ELFO</v>
          </cell>
          <cell r="E469">
            <v>0.21544712921485487</v>
          </cell>
          <cell r="F469">
            <v>0.21733791150019496</v>
          </cell>
          <cell r="G469">
            <v>5.9942420259432208E-2</v>
          </cell>
          <cell r="H469">
            <v>6.3469455753975473E-2</v>
          </cell>
          <cell r="I469">
            <v>3.5899431209625971E-3</v>
          </cell>
          <cell r="J469">
            <v>1.1565329067072293E-3</v>
          </cell>
          <cell r="K469">
            <v>1.3624550441416502E-3</v>
          </cell>
          <cell r="L469">
            <v>8.0079950033623321E-5</v>
          </cell>
          <cell r="M469">
            <v>4.3110977894397666E-5</v>
          </cell>
          <cell r="N469">
            <v>3.754251364104553E-5</v>
          </cell>
          <cell r="O469">
            <v>3.6705909291362964E-5</v>
          </cell>
          <cell r="P469">
            <v>2.8245492175235508E-5</v>
          </cell>
        </row>
        <row r="470">
          <cell r="B470" t="str">
            <v>HPLOIL</v>
          </cell>
          <cell r="C470" t="str">
            <v>VAR_ncap</v>
          </cell>
          <cell r="D470" t="str">
            <v>-</v>
          </cell>
          <cell r="E470">
            <v>1.7927682668056899E-4</v>
          </cell>
          <cell r="F470">
            <v>1.3266404655001501E-4</v>
          </cell>
          <cell r="G470">
            <v>1.02337289547651E-4</v>
          </cell>
          <cell r="H470">
            <v>1.1081965110485501E-4</v>
          </cell>
          <cell r="I470">
            <v>2.9566941529770301E-3</v>
          </cell>
          <cell r="J470">
            <v>4.1467963214748902E-4</v>
          </cell>
          <cell r="K470">
            <v>4.6984097097116102E-4</v>
          </cell>
          <cell r="L470">
            <v>1.52400654381825E-3</v>
          </cell>
          <cell r="M470">
            <v>7.1354320149437205E-4</v>
          </cell>
          <cell r="N470">
            <v>3.0416150877001199E-3</v>
          </cell>
          <cell r="O470">
            <v>6.9193495957143203E-4</v>
          </cell>
          <cell r="P470">
            <v>5.9941128703508801E-3</v>
          </cell>
        </row>
        <row r="471">
          <cell r="B471" t="str">
            <v>HPLOIL</v>
          </cell>
          <cell r="C471" t="str">
            <v>VAR_cap</v>
          </cell>
          <cell r="D471" t="str">
            <v>-</v>
          </cell>
          <cell r="E471">
            <v>3.4003940765493679E-2</v>
          </cell>
          <cell r="F471">
            <v>2.588089775021328E-2</v>
          </cell>
          <cell r="G471">
            <v>1.7387315290806931E-2</v>
          </cell>
          <cell r="H471">
            <v>8.0175814340528867E-3</v>
          </cell>
          <cell r="I471">
            <v>3.3132537458214267E-3</v>
          </cell>
          <cell r="J471">
            <v>3.5458971315558631E-3</v>
          </cell>
          <cell r="K471">
            <v>3.838491730991816E-3</v>
          </cell>
          <cell r="L471">
            <v>5.2308733251925947E-3</v>
          </cell>
          <cell r="M471">
            <v>3.8019314688119486E-3</v>
          </cell>
          <cell r="N471">
            <v>5.5782490376180653E-3</v>
          </cell>
          <cell r="O471">
            <v>5.7896310106761431E-3</v>
          </cell>
          <cell r="P471">
            <v>1.020868106266104E-2</v>
          </cell>
        </row>
        <row r="472">
          <cell r="B472" t="str">
            <v>V2G</v>
          </cell>
          <cell r="C472" t="str">
            <v>VAR_fout</v>
          </cell>
          <cell r="D472" t="str">
            <v>ELC35</v>
          </cell>
          <cell r="H472">
            <v>0.31816142870540925</v>
          </cell>
          <cell r="I472">
            <v>1.7494475945359322</v>
          </cell>
          <cell r="J472">
            <v>4.6426970941737142</v>
          </cell>
          <cell r="K472">
            <v>10.378415121505231</v>
          </cell>
          <cell r="L472">
            <v>12.752804032821073</v>
          </cell>
          <cell r="M472">
            <v>13.216532978119593</v>
          </cell>
          <cell r="N472">
            <v>13.499280572045119</v>
          </cell>
          <cell r="O472">
            <v>14.314831940833383</v>
          </cell>
          <cell r="P472">
            <v>14.292506602024837</v>
          </cell>
        </row>
        <row r="473">
          <cell r="B473" t="str">
            <v>V2G</v>
          </cell>
          <cell r="C473" t="str">
            <v>VAR_fin</v>
          </cell>
          <cell r="D473" t="str">
            <v>T-ELC-Bus_c_BatSTGout_S1</v>
          </cell>
          <cell r="H473">
            <v>8.6416974866351439E-3</v>
          </cell>
          <cell r="I473">
            <v>9.7078029721841316E-3</v>
          </cell>
          <cell r="J473">
            <v>7.4540752600379487E-3</v>
          </cell>
          <cell r="K473">
            <v>7.7064622888803266E-3</v>
          </cell>
          <cell r="L473">
            <v>7.1331449440341383E-3</v>
          </cell>
          <cell r="M473">
            <v>7.377686180982947E-3</v>
          </cell>
          <cell r="N473">
            <v>1.3064840465706494E-2</v>
          </cell>
          <cell r="O473">
            <v>1.0453507577557123E-2</v>
          </cell>
          <cell r="P473">
            <v>1.5834399067695314E-2</v>
          </cell>
        </row>
        <row r="474">
          <cell r="B474" t="str">
            <v>V2G</v>
          </cell>
          <cell r="C474" t="str">
            <v>VAR_fin</v>
          </cell>
          <cell r="D474" t="str">
            <v>T-ELC-Bus_c_BatSTGout_S2</v>
          </cell>
          <cell r="H474">
            <v>2.3762849954566114E-3</v>
          </cell>
          <cell r="I474">
            <v>9.3933485678145637E-3</v>
          </cell>
          <cell r="J474">
            <v>8.012254901260037E-3</v>
          </cell>
          <cell r="K474">
            <v>7.6219713810387569E-3</v>
          </cell>
          <cell r="L474">
            <v>7.9287227783623963E-3</v>
          </cell>
          <cell r="M474">
            <v>8.1342439310758616E-3</v>
          </cell>
          <cell r="N474">
            <v>1.4279239747054277E-2</v>
          </cell>
          <cell r="O474">
            <v>1.1515573518228513E-2</v>
          </cell>
          <cell r="P474">
            <v>1.7013010800423618E-2</v>
          </cell>
        </row>
        <row r="475">
          <cell r="B475" t="str">
            <v>V2G</v>
          </cell>
          <cell r="C475" t="str">
            <v>VAR_fin</v>
          </cell>
          <cell r="D475" t="str">
            <v>T-ELC-Bus_c_BatSTGout_S3</v>
          </cell>
          <cell r="H475">
            <v>5.5248896497230406E-4</v>
          </cell>
          <cell r="I475">
            <v>2.0184143209018347E-3</v>
          </cell>
          <cell r="J475">
            <v>3.6486823685786826E-3</v>
          </cell>
          <cell r="K475">
            <v>3.8138891170122575E-3</v>
          </cell>
          <cell r="L475">
            <v>4.6551736363568564E-3</v>
          </cell>
          <cell r="M475">
            <v>4.3686740469078547E-3</v>
          </cell>
          <cell r="N475">
            <v>6.2925577288104355E-3</v>
          </cell>
          <cell r="O475">
            <v>5.9286854980098854E-3</v>
          </cell>
          <cell r="P475">
            <v>7.9021966985947968E-3</v>
          </cell>
        </row>
        <row r="476">
          <cell r="B476" t="str">
            <v>V2G</v>
          </cell>
          <cell r="C476" t="str">
            <v>VAR_fin</v>
          </cell>
          <cell r="D476" t="str">
            <v>T-ELC-Bus_c_BatSTGout_S4</v>
          </cell>
          <cell r="H476">
            <v>7.5924170186184112E-4</v>
          </cell>
          <cell r="I476">
            <v>4.5195647318489957E-4</v>
          </cell>
          <cell r="J476">
            <v>1.6260733832502198E-3</v>
          </cell>
          <cell r="K476">
            <v>2.1483108148354847E-3</v>
          </cell>
          <cell r="L476">
            <v>3.4027920974777416E-3</v>
          </cell>
          <cell r="M476">
            <v>3.3364978870108128E-3</v>
          </cell>
          <cell r="N476">
            <v>3.6268984254902506E-3</v>
          </cell>
          <cell r="O476">
            <v>4.6531072215016834E-3</v>
          </cell>
          <cell r="P476">
            <v>6.148453955659443E-3</v>
          </cell>
        </row>
        <row r="477">
          <cell r="B477" t="str">
            <v>V2G</v>
          </cell>
          <cell r="C477" t="str">
            <v>VAR_fin</v>
          </cell>
          <cell r="D477" t="str">
            <v>T-ELC-car-BatSTGOut_S1</v>
          </cell>
          <cell r="H477">
            <v>3.4535242897023699E-2</v>
          </cell>
          <cell r="I477">
            <v>0.40878601282175292</v>
          </cell>
          <cell r="J477">
            <v>1.5892227111699406</v>
          </cell>
          <cell r="K477">
            <v>2.8257276308959329</v>
          </cell>
          <cell r="L477">
            <v>3.6510095113827523</v>
          </cell>
          <cell r="M477">
            <v>3.4193234866988598</v>
          </cell>
          <cell r="N477">
            <v>3.7363168334106174</v>
          </cell>
          <cell r="O477">
            <v>3.9178874926865315</v>
          </cell>
          <cell r="P477">
            <v>4.0378778150280947</v>
          </cell>
        </row>
        <row r="478">
          <cell r="B478" t="str">
            <v>V2G</v>
          </cell>
          <cell r="C478" t="str">
            <v>VAR_fin</v>
          </cell>
          <cell r="D478" t="str">
            <v>T-ELC-car-BatSTGOut_S2</v>
          </cell>
          <cell r="H478">
            <v>2.961901203636013E-2</v>
          </cell>
          <cell r="I478">
            <v>0.16901008644809323</v>
          </cell>
          <cell r="J478">
            <v>0.62436531440972332</v>
          </cell>
          <cell r="K478">
            <v>1.548739989299029</v>
          </cell>
          <cell r="L478">
            <v>2.1812411506256328</v>
          </cell>
          <cell r="M478">
            <v>2.1117402791541462</v>
          </cell>
          <cell r="N478">
            <v>2.1413919920947442</v>
          </cell>
          <cell r="O478">
            <v>2.5472347230878336</v>
          </cell>
          <cell r="P478">
            <v>2.4388900792127846</v>
          </cell>
        </row>
        <row r="479">
          <cell r="B479" t="str">
            <v>V2G</v>
          </cell>
          <cell r="C479" t="str">
            <v>VAR_fin</v>
          </cell>
          <cell r="D479" t="str">
            <v>T-ELC-car-BatSTGOut_S3</v>
          </cell>
          <cell r="H479">
            <v>3.9767425364830168E-2</v>
          </cell>
          <cell r="I479">
            <v>0.25712461995126379</v>
          </cell>
          <cell r="J479">
            <v>0.68174102333845554</v>
          </cell>
          <cell r="K479">
            <v>1.7062733398313263</v>
          </cell>
          <cell r="L479">
            <v>2.1847028400094928</v>
          </cell>
          <cell r="M479">
            <v>2.0277311342965798</v>
          </cell>
          <cell r="N479">
            <v>2.1386555269595195</v>
          </cell>
          <cell r="O479">
            <v>2.3592842999371872</v>
          </cell>
          <cell r="P479">
            <v>1.9835467513797689</v>
          </cell>
        </row>
        <row r="480">
          <cell r="B480" t="str">
            <v>V2G</v>
          </cell>
          <cell r="C480" t="str">
            <v>VAR_fin</v>
          </cell>
          <cell r="D480" t="str">
            <v>T-ELC-car-BatSTGOut_S4</v>
          </cell>
          <cell r="H480">
            <v>2.6935356081754375E-2</v>
          </cell>
          <cell r="I480">
            <v>0.17620964320237337</v>
          </cell>
          <cell r="J480">
            <v>0.58562989128802012</v>
          </cell>
          <cell r="K480">
            <v>1.5814871349365729</v>
          </cell>
          <cell r="L480">
            <v>2.1550317039685498</v>
          </cell>
          <cell r="M480">
            <v>2.04271555291897</v>
          </cell>
          <cell r="N480">
            <v>2.0625232808206779</v>
          </cell>
          <cell r="O480">
            <v>2.4289135827086628</v>
          </cell>
          <cell r="P480">
            <v>2.2064621584874344</v>
          </cell>
        </row>
        <row r="481">
          <cell r="B481" t="str">
            <v>V2G</v>
          </cell>
          <cell r="C481" t="str">
            <v>VAR_fin</v>
          </cell>
          <cell r="D481" t="str">
            <v>T-ELC-car-PlgSTGOut_S1</v>
          </cell>
          <cell r="H481">
            <v>3.6204266475429424E-3</v>
          </cell>
          <cell r="I481">
            <v>7.3271752023276052E-3</v>
          </cell>
          <cell r="J481">
            <v>5.9874332857334052E-3</v>
          </cell>
          <cell r="K481">
            <v>2.1422532432933003E-2</v>
          </cell>
          <cell r="L481">
            <v>1.8485274262164179E-2</v>
          </cell>
          <cell r="M481">
            <v>5.0986956527221169E-2</v>
          </cell>
          <cell r="N481">
            <v>5.0343148268983041E-2</v>
          </cell>
          <cell r="O481">
            <v>4.4401994762064273E-2</v>
          </cell>
          <cell r="P481">
            <v>4.714338454413667E-2</v>
          </cell>
        </row>
        <row r="482">
          <cell r="B482" t="str">
            <v>V2G</v>
          </cell>
          <cell r="C482" t="str">
            <v>VAR_fin</v>
          </cell>
          <cell r="D482" t="str">
            <v>T-ELC-car-PlgSTGOut_S2</v>
          </cell>
          <cell r="H482">
            <v>2.3559377118569447E-3</v>
          </cell>
          <cell r="I482">
            <v>3.8854714274739939E-3</v>
          </cell>
          <cell r="J482">
            <v>6.7899386823844369E-3</v>
          </cell>
          <cell r="K482">
            <v>1.4973407445507824E-2</v>
          </cell>
          <cell r="L482">
            <v>2.9665721228579411E-2</v>
          </cell>
          <cell r="M482">
            <v>3.0824025746511857E-2</v>
          </cell>
          <cell r="N482">
            <v>5.3441867444733955E-2</v>
          </cell>
          <cell r="O482">
            <v>5.4092489712947341E-2</v>
          </cell>
          <cell r="P482">
            <v>7.6297121298053161E-2</v>
          </cell>
        </row>
        <row r="483">
          <cell r="B483" t="str">
            <v>V2G</v>
          </cell>
          <cell r="C483" t="str">
            <v>VAR_fin</v>
          </cell>
          <cell r="D483" t="str">
            <v>T-ELC-car-PlgSTGOut_S3</v>
          </cell>
          <cell r="H483">
            <v>2.9784116334054464E-2</v>
          </cell>
          <cell r="I483">
            <v>0.30776527710446605</v>
          </cell>
          <cell r="J483">
            <v>0.64872694631029348</v>
          </cell>
          <cell r="K483">
            <v>1.4486451770541813</v>
          </cell>
          <cell r="L483">
            <v>1.0561640047628715</v>
          </cell>
          <cell r="M483">
            <v>1.2477618194761393</v>
          </cell>
          <cell r="N483">
            <v>4.4004494440409693E-2</v>
          </cell>
          <cell r="O483">
            <v>4.0526774035500118E-2</v>
          </cell>
          <cell r="P483">
            <v>3.153838122822767E-2</v>
          </cell>
        </row>
        <row r="484">
          <cell r="B484" t="str">
            <v>V2G</v>
          </cell>
          <cell r="C484" t="str">
            <v>VAR_fin</v>
          </cell>
          <cell r="D484" t="str">
            <v>T-ELC-TWSTGout_S1</v>
          </cell>
          <cell r="H484">
            <v>9.6301934240159252E-3</v>
          </cell>
          <cell r="I484">
            <v>2.6595319795525436E-2</v>
          </cell>
          <cell r="J484">
            <v>1.9439089272165193E-2</v>
          </cell>
          <cell r="K484">
            <v>1.7298742342270527E-2</v>
          </cell>
          <cell r="L484">
            <v>4.3189434552093522E-2</v>
          </cell>
          <cell r="M484">
            <v>2.6229589335302901E-2</v>
          </cell>
          <cell r="N484">
            <v>5.1178993623302693E-2</v>
          </cell>
          <cell r="O484">
            <v>3.742148456328747E-2</v>
          </cell>
          <cell r="P484">
            <v>8.8088536990126406E-2</v>
          </cell>
        </row>
        <row r="485">
          <cell r="B485" t="str">
            <v>V2G</v>
          </cell>
          <cell r="C485" t="str">
            <v>VAR_fin</v>
          </cell>
          <cell r="D485" t="str">
            <v>T-ELC-car-PlgSTGOut_S4</v>
          </cell>
          <cell r="H485">
            <v>2.4445183443648703E-2</v>
          </cell>
          <cell r="I485">
            <v>0.15750193150323369</v>
          </cell>
          <cell r="J485">
            <v>0.18062468736578044</v>
          </cell>
          <cell r="K485">
            <v>0.85417041018157924</v>
          </cell>
          <cell r="L485">
            <v>0.85308472942346281</v>
          </cell>
          <cell r="M485">
            <v>1.8017671182597197</v>
          </cell>
          <cell r="N485">
            <v>2.5149260082912495</v>
          </cell>
          <cell r="O485">
            <v>2.2757836356883052</v>
          </cell>
          <cell r="P485">
            <v>2.3221734411198756</v>
          </cell>
        </row>
        <row r="486">
          <cell r="B486" t="str">
            <v>V2G</v>
          </cell>
          <cell r="C486" t="str">
            <v>VAR_fin</v>
          </cell>
          <cell r="D486" t="str">
            <v>T-ELC-TWSTGout_S2</v>
          </cell>
          <cell r="H486">
            <v>1.9515229684552646E-2</v>
          </cell>
          <cell r="I486">
            <v>3.2777923276689158E-2</v>
          </cell>
          <cell r="J486">
            <v>3.3726436819210261E-2</v>
          </cell>
          <cell r="K486">
            <v>3.219136359185485E-2</v>
          </cell>
          <cell r="L486">
            <v>6.1421206448401856E-2</v>
          </cell>
          <cell r="M486">
            <v>5.276685972280868E-2</v>
          </cell>
          <cell r="N486">
            <v>8.6838099901679816E-2</v>
          </cell>
          <cell r="O486">
            <v>6.609736531881813E-2</v>
          </cell>
          <cell r="P486">
            <v>0.1351979303321191</v>
          </cell>
        </row>
        <row r="487">
          <cell r="B487" t="str">
            <v>V2G</v>
          </cell>
          <cell r="C487" t="str">
            <v>VAR_fin</v>
          </cell>
          <cell r="D487" t="str">
            <v>T-ELC-TWSTGout_S3</v>
          </cell>
          <cell r="H487">
            <v>2.270680025811344E-2</v>
          </cell>
          <cell r="I487">
            <v>5.2578037560633034E-2</v>
          </cell>
          <cell r="J487">
            <v>5.4190243057076273E-2</v>
          </cell>
          <cell r="K487">
            <v>4.9065101288610018E-2</v>
          </cell>
          <cell r="L487">
            <v>9.8780082292079352E-2</v>
          </cell>
          <cell r="M487">
            <v>7.7939045406881416E-2</v>
          </cell>
          <cell r="N487">
            <v>0.11049914475150228</v>
          </cell>
          <cell r="O487">
            <v>0.10789517451305036</v>
          </cell>
          <cell r="P487">
            <v>0.19362797706903576</v>
          </cell>
        </row>
        <row r="488">
          <cell r="B488" t="str">
            <v>V2G</v>
          </cell>
          <cell r="C488" t="str">
            <v>VAR_fin</v>
          </cell>
          <cell r="D488" t="str">
            <v>T-ELC-TWSTGout_S4</v>
          </cell>
          <cell r="H488">
            <v>2.6491935106840496E-2</v>
          </cell>
          <cell r="I488">
            <v>5.3760476456564232E-2</v>
          </cell>
          <cell r="J488">
            <v>6.4470646816993632E-2</v>
          </cell>
          <cell r="K488">
            <v>6.7810890586520539E-2</v>
          </cell>
          <cell r="L488">
            <v>0.11652728414878064</v>
          </cell>
          <cell r="M488">
            <v>9.8950731422451768E-2</v>
          </cell>
          <cell r="N488">
            <v>0.14811711341650144</v>
          </cell>
          <cell r="O488">
            <v>0.13709392915604057</v>
          </cell>
          <cell r="P488">
            <v>0.25318558697090343</v>
          </cell>
        </row>
        <row r="489">
          <cell r="B489" t="str">
            <v>V2G</v>
          </cell>
          <cell r="C489" t="str">
            <v>VAR_fin</v>
          </cell>
          <cell r="D489" t="str">
            <v>T-ELC-Bus_u_BatSTGout_S1</v>
          </cell>
          <cell r="H489">
            <v>1.5176326942728617E-3</v>
          </cell>
          <cell r="I489">
            <v>3.7192126768669995E-3</v>
          </cell>
          <cell r="J489">
            <v>1.9481747265265206E-3</v>
          </cell>
          <cell r="K489">
            <v>2.949702960296141E-3</v>
          </cell>
          <cell r="L489">
            <v>5.9031501535166423E-3</v>
          </cell>
          <cell r="M489">
            <v>4.4783849754784248E-3</v>
          </cell>
          <cell r="N489">
            <v>8.218198195951704E-3</v>
          </cell>
          <cell r="O489">
            <v>5.7558526320609397E-3</v>
          </cell>
          <cell r="P489">
            <v>1.3715199655663413E-2</v>
          </cell>
        </row>
        <row r="490">
          <cell r="B490" t="str">
            <v>V2G</v>
          </cell>
          <cell r="C490" t="str">
            <v>VAR_fin</v>
          </cell>
          <cell r="D490" t="str">
            <v>T-ELC-Bus_u_BatSTGout_S2</v>
          </cell>
          <cell r="H490">
            <v>1.3653869442437744E-3</v>
          </cell>
          <cell r="I490">
            <v>1.8282799044667837E-3</v>
          </cell>
          <cell r="J490">
            <v>1.9293808140955914E-3</v>
          </cell>
          <cell r="K490">
            <v>2.6030150002868033E-3</v>
          </cell>
          <cell r="L490">
            <v>6.1536171625298994E-3</v>
          </cell>
          <cell r="M490">
            <v>4.1326477917047987E-3</v>
          </cell>
          <cell r="N490">
            <v>7.8231123906357548E-3</v>
          </cell>
          <cell r="O490">
            <v>5.6600600947592748E-3</v>
          </cell>
          <cell r="P490">
            <v>1.2715185336162305E-2</v>
          </cell>
        </row>
        <row r="491">
          <cell r="B491" t="str">
            <v>V2G</v>
          </cell>
          <cell r="C491" t="str">
            <v>VAR_fin</v>
          </cell>
          <cell r="D491" t="str">
            <v>T-ELC-Bus_u_BatSTGout_S3</v>
          </cell>
          <cell r="H491">
            <v>5.3753849801997774E-4</v>
          </cell>
          <cell r="I491">
            <v>6.8671115026552561E-4</v>
          </cell>
          <cell r="J491">
            <v>7.4850783684563839E-4</v>
          </cell>
          <cell r="K491">
            <v>1.1533853652702828E-3</v>
          </cell>
          <cell r="L491">
            <v>2.5178167797079778E-3</v>
          </cell>
          <cell r="M491">
            <v>1.7417006310578782E-3</v>
          </cell>
          <cell r="N491">
            <v>2.4619338715794656E-3</v>
          </cell>
          <cell r="O491">
            <v>2.1373127065599656E-3</v>
          </cell>
          <cell r="P491">
            <v>4.419896490713152E-3</v>
          </cell>
        </row>
        <row r="492">
          <cell r="B492" t="str">
            <v>V2G</v>
          </cell>
          <cell r="C492" t="str">
            <v>VAR_fin</v>
          </cell>
          <cell r="D492" t="str">
            <v>T-ELC-Bus_u_BatSTGout_S4</v>
          </cell>
          <cell r="H492">
            <v>1.24338647024371E-3</v>
          </cell>
          <cell r="I492">
            <v>1.4444919505544366E-3</v>
          </cell>
          <cell r="J492">
            <v>1.7817975735926479E-3</v>
          </cell>
          <cell r="K492">
            <v>2.0700667113160553E-3</v>
          </cell>
          <cell r="L492">
            <v>4.7256490578086487E-3</v>
          </cell>
          <cell r="M492">
            <v>3.0496812221763986E-3</v>
          </cell>
          <cell r="N492">
            <v>3.9056812151687156E-3</v>
          </cell>
          <cell r="O492">
            <v>4.0780383819181594E-3</v>
          </cell>
          <cell r="P492">
            <v>6.8018082921909983E-3</v>
          </cell>
        </row>
        <row r="493">
          <cell r="B493" t="str">
            <v>V2G</v>
          </cell>
          <cell r="C493" t="str">
            <v>VAR_fin</v>
          </cell>
          <cell r="D493" t="str">
            <v>T-ELC-LGV_BatSTGout</v>
          </cell>
          <cell r="H493">
            <v>6.3685675588598025E-3</v>
          </cell>
          <cell r="I493">
            <v>4.7937480447927637E-3</v>
          </cell>
          <cell r="J493">
            <v>4.5023089945918048E-3</v>
          </cell>
          <cell r="K493">
            <v>6.0929121184055534E-3</v>
          </cell>
          <cell r="L493">
            <v>1.1085527455573093E-2</v>
          </cell>
          <cell r="M493">
            <v>6.6004691410638727E-3</v>
          </cell>
          <cell r="N493">
            <v>1.2217959014134699E-2</v>
          </cell>
          <cell r="O493">
            <v>7.9676894430442506E-3</v>
          </cell>
          <cell r="P493">
            <v>1.9060828305632226E-2</v>
          </cell>
        </row>
        <row r="494">
          <cell r="B494" t="str">
            <v>V2G</v>
          </cell>
          <cell r="C494" t="str">
            <v>VAR_fin</v>
          </cell>
          <cell r="D494" t="str">
            <v>T-ELC-HGV_BatSTGout</v>
          </cell>
          <cell r="H494">
            <v>2.6207770603673602E-2</v>
          </cell>
          <cell r="I494">
            <v>6.2817900716980637E-2</v>
          </cell>
          <cell r="J494">
            <v>0.11684514909810241</v>
          </cell>
          <cell r="K494">
            <v>0.17515831068729551</v>
          </cell>
          <cell r="L494">
            <v>0.25066932437631928</v>
          </cell>
          <cell r="M494">
            <v>0.18526536379932496</v>
          </cell>
          <cell r="N494">
            <v>0.28985446945218207</v>
          </cell>
          <cell r="O494">
            <v>0.24072762198920369</v>
          </cell>
          <cell r="P494">
            <v>0.37550417089660382</v>
          </cell>
        </row>
        <row r="495">
          <cell r="B495" t="str">
            <v>V2G</v>
          </cell>
          <cell r="C495" t="str">
            <v>VAR_ncap</v>
          </cell>
          <cell r="D495" t="str">
            <v>-</v>
          </cell>
          <cell r="H495">
            <v>5.0464194795667001E-2</v>
          </cell>
          <cell r="I495">
            <v>1.4618618644565899</v>
          </cell>
          <cell r="J495">
            <v>2.8316423769694699</v>
          </cell>
          <cell r="K495">
            <v>2.1218112238618101</v>
          </cell>
          <cell r="L495">
            <v>2.8735407183163302</v>
          </cell>
          <cell r="M495">
            <v>1.79325119976919</v>
          </cell>
          <cell r="N495">
            <v>1.7707823985466999</v>
          </cell>
          <cell r="O495">
            <v>2.7123671595976799</v>
          </cell>
          <cell r="P495">
            <v>1.60923308317844</v>
          </cell>
        </row>
        <row r="496">
          <cell r="B496" t="str">
            <v>V2G</v>
          </cell>
          <cell r="C496" t="str">
            <v>VAR_cap</v>
          </cell>
          <cell r="D496" t="str">
            <v>-</v>
          </cell>
          <cell r="H496">
            <v>5.0464194795667001E-2</v>
          </cell>
          <cell r="I496">
            <v>1.5122884105185077</v>
          </cell>
          <cell r="J496">
            <v>4.3342531769907024</v>
          </cell>
          <cell r="K496">
            <v>6.4152170926941086</v>
          </cell>
          <cell r="L496">
            <v>7.8268376196349747</v>
          </cell>
          <cell r="M496">
            <v>6.9423677974470284</v>
          </cell>
          <cell r="N496">
            <v>6.4373983423068086</v>
          </cell>
          <cell r="O496">
            <v>6.2166258245060249</v>
          </cell>
          <cell r="P496">
            <v>6.0921829189426715</v>
          </cell>
        </row>
        <row r="497">
          <cell r="B497" t="str">
            <v>D-EBIO</v>
          </cell>
          <cell r="C497" t="str">
            <v>VAR_fout</v>
          </cell>
          <cell r="D497" t="str">
            <v>EBIO</v>
          </cell>
          <cell r="E497">
            <v>1.1839839004735149</v>
          </cell>
          <cell r="F497">
            <v>1.1839867426017652</v>
          </cell>
          <cell r="G497">
            <v>1.183990132525877</v>
          </cell>
          <cell r="H497">
            <v>1.1839948998108976</v>
          </cell>
          <cell r="I497">
            <v>1.1840018632467331</v>
          </cell>
          <cell r="J497">
            <v>1.1840091539984172</v>
          </cell>
          <cell r="K497">
            <v>1.1840128653755519</v>
          </cell>
          <cell r="L497">
            <v>1.1840205254415452</v>
          </cell>
          <cell r="M497">
            <v>1.184037051682679</v>
          </cell>
          <cell r="N497">
            <v>1.184059932186371</v>
          </cell>
          <cell r="O497">
            <v>1.1846740556907724</v>
          </cell>
          <cell r="P497">
            <v>1.3255148302154658</v>
          </cell>
        </row>
        <row r="498">
          <cell r="B498" t="str">
            <v>D-EBIO</v>
          </cell>
          <cell r="C498" t="str">
            <v>VAR_fin</v>
          </cell>
          <cell r="D498" t="str">
            <v>BIO</v>
          </cell>
          <cell r="E498">
            <v>1.1839839004735149</v>
          </cell>
          <cell r="F498">
            <v>1.1839867426017652</v>
          </cell>
          <cell r="G498">
            <v>1.183990132525877</v>
          </cell>
          <cell r="H498">
            <v>1.1839948998108976</v>
          </cell>
          <cell r="I498">
            <v>1.1840018632467331</v>
          </cell>
          <cell r="J498">
            <v>1.1840091539984172</v>
          </cell>
          <cell r="K498">
            <v>1.1840128653755519</v>
          </cell>
          <cell r="L498">
            <v>1.1840205254415452</v>
          </cell>
          <cell r="M498">
            <v>1.184037051682679</v>
          </cell>
          <cell r="N498">
            <v>1.184059932186371</v>
          </cell>
          <cell r="O498">
            <v>1.1846740556907724</v>
          </cell>
          <cell r="P498">
            <v>1.3255148302154658</v>
          </cell>
        </row>
        <row r="499">
          <cell r="B499" t="str">
            <v>G-INTC3</v>
          </cell>
          <cell r="C499" t="str">
            <v>VAR_fout</v>
          </cell>
          <cell r="D499" t="str">
            <v>ELC35</v>
          </cell>
          <cell r="E499">
            <v>146.04137240515479</v>
          </cell>
          <cell r="F499">
            <v>105.4406870757509</v>
          </cell>
          <cell r="G499">
            <v>98.665022965797078</v>
          </cell>
          <cell r="H499">
            <v>134.4572330809352</v>
          </cell>
          <cell r="I499">
            <v>88.126197568535517</v>
          </cell>
          <cell r="J499">
            <v>116.09212266529761</v>
          </cell>
          <cell r="K499">
            <v>55.219995160487208</v>
          </cell>
          <cell r="L499">
            <v>93.312464260908513</v>
          </cell>
          <cell r="M499">
            <v>60.845055018370907</v>
          </cell>
          <cell r="N499">
            <v>64.800641612269686</v>
          </cell>
          <cell r="O499">
            <v>70.493363762421851</v>
          </cell>
          <cell r="P499">
            <v>71.47623680292412</v>
          </cell>
        </row>
        <row r="500">
          <cell r="B500" t="str">
            <v>G-INTC3</v>
          </cell>
          <cell r="C500" t="str">
            <v>VAR_fout</v>
          </cell>
          <cell r="D500" t="str">
            <v>ELC3</v>
          </cell>
          <cell r="E500">
            <v>30.118257295296004</v>
          </cell>
          <cell r="F500">
            <v>69.857099269025525</v>
          </cell>
          <cell r="G500">
            <v>81.288094611907951</v>
          </cell>
          <cell r="H500">
            <v>45.896473572265926</v>
          </cell>
          <cell r="I500">
            <v>80.422977693711388</v>
          </cell>
          <cell r="J500">
            <v>33.140771614414767</v>
          </cell>
          <cell r="K500">
            <v>70.222608690973786</v>
          </cell>
          <cell r="L500">
            <v>30.584193454784234</v>
          </cell>
          <cell r="M500">
            <v>66.409628437700675</v>
          </cell>
          <cell r="N500">
            <v>67.619657080613422</v>
          </cell>
          <cell r="O500">
            <v>64.115954170000904</v>
          </cell>
          <cell r="P500">
            <v>63.563341540251876</v>
          </cell>
        </row>
        <row r="501">
          <cell r="B501" t="str">
            <v>G-INTC3</v>
          </cell>
          <cell r="C501" t="str">
            <v>VAR_fout</v>
          </cell>
          <cell r="D501" t="str">
            <v>ELC</v>
          </cell>
          <cell r="E501">
            <v>0.11883893171271867</v>
          </cell>
          <cell r="F501">
            <v>1.9173851167830699E-2</v>
          </cell>
          <cell r="G501">
            <v>1.787899034650349E-2</v>
          </cell>
          <cell r="H501">
            <v>1.225643425861664E-2</v>
          </cell>
          <cell r="I501">
            <v>0.51773305616526599</v>
          </cell>
          <cell r="J501">
            <v>3.4644252872889569</v>
          </cell>
          <cell r="K501">
            <v>4.8852725835200657</v>
          </cell>
          <cell r="L501">
            <v>5.0866882569027156</v>
          </cell>
          <cell r="M501">
            <v>3.3792921929552331</v>
          </cell>
          <cell r="N501">
            <v>2.4361865667526903</v>
          </cell>
          <cell r="O501">
            <v>2.6153979504067841</v>
          </cell>
          <cell r="P501">
            <v>1.8927682911664472</v>
          </cell>
        </row>
        <row r="502">
          <cell r="B502" t="str">
            <v>G-INTC3</v>
          </cell>
          <cell r="C502" t="str">
            <v>VAR_fin</v>
          </cell>
          <cell r="D502" t="str">
            <v>ELC13</v>
          </cell>
          <cell r="E502">
            <v>179.97123041781796</v>
          </cell>
          <cell r="F502">
            <v>183.57904972481933</v>
          </cell>
          <cell r="G502">
            <v>187.83318686012058</v>
          </cell>
          <cell r="H502">
            <v>187.22018881216189</v>
          </cell>
          <cell r="I502">
            <v>174.54109043613872</v>
          </cell>
          <cell r="J502">
            <v>156.79201939373633</v>
          </cell>
          <cell r="K502">
            <v>133.10563761369303</v>
          </cell>
          <cell r="L502">
            <v>131.0299823626747</v>
          </cell>
          <cell r="M502">
            <v>132.70707615589899</v>
          </cell>
          <cell r="N502">
            <v>136.99659503244015</v>
          </cell>
          <cell r="O502">
            <v>139.40240837545028</v>
          </cell>
          <cell r="P502">
            <v>139.10539936281134</v>
          </cell>
        </row>
        <row r="503">
          <cell r="B503" t="str">
            <v>G-INTC3</v>
          </cell>
          <cell r="C503" t="str">
            <v>VAR_ncap</v>
          </cell>
          <cell r="D503" t="str">
            <v>-</v>
          </cell>
          <cell r="E503">
            <v>2.38861776474458E-6</v>
          </cell>
          <cell r="F503">
            <v>2.48452036429916E-6</v>
          </cell>
          <cell r="G503">
            <v>1.8254102529028001E-5</v>
          </cell>
          <cell r="H503">
            <v>1.0118877674850699E-6</v>
          </cell>
          <cell r="I503">
            <v>1.37188395023374E-6</v>
          </cell>
          <cell r="J503">
            <v>1.57500295585682E-6</v>
          </cell>
          <cell r="K503">
            <v>2.24483743365081E-6</v>
          </cell>
          <cell r="L503">
            <v>2.3124250726185E-6</v>
          </cell>
          <cell r="M503">
            <v>3.14151346187906E-6</v>
          </cell>
          <cell r="N503">
            <v>1.53133990995536E-5</v>
          </cell>
        </row>
        <row r="504">
          <cell r="B504" t="str">
            <v>G-INTC3</v>
          </cell>
          <cell r="C504" t="str">
            <v>VAR_cap</v>
          </cell>
          <cell r="D504" t="str">
            <v>-</v>
          </cell>
          <cell r="E504">
            <v>13.914190167241101</v>
          </cell>
          <cell r="F504">
            <v>13.914190167241101</v>
          </cell>
          <cell r="G504">
            <v>13.914190167241101</v>
          </cell>
          <cell r="H504">
            <v>13.914192493890724</v>
          </cell>
          <cell r="I504">
            <v>13.914213538162421</v>
          </cell>
          <cell r="J504">
            <v>13.914214306369526</v>
          </cell>
          <cell r="K504">
            <v>13.914215681829418</v>
          </cell>
          <cell r="L504">
            <v>13.914217253256432</v>
          </cell>
          <cell r="M504">
            <v>13.91421915316544</v>
          </cell>
          <cell r="N504">
            <v>13.914222567051537</v>
          </cell>
          <cell r="O504">
            <v>13.9142249520324</v>
          </cell>
          <cell r="P504">
            <v>13.9142402654315</v>
          </cell>
        </row>
        <row r="505">
          <cell r="B505" t="str">
            <v>HPLBIO</v>
          </cell>
          <cell r="C505" t="str">
            <v>VAR_fout</v>
          </cell>
          <cell r="D505" t="str">
            <v>LTH</v>
          </cell>
          <cell r="E505">
            <v>0.90180011692688067</v>
          </cell>
          <cell r="F505">
            <v>0.90180228167894216</v>
          </cell>
          <cell r="G505">
            <v>0.90180486366841017</v>
          </cell>
          <cell r="H505">
            <v>0.90180849474665969</v>
          </cell>
          <cell r="I505">
            <v>0.90181379855801014</v>
          </cell>
          <cell r="J505">
            <v>0.90181935167467009</v>
          </cell>
          <cell r="K505">
            <v>0.90182217850392965</v>
          </cell>
          <cell r="L505">
            <v>0.90182801291468984</v>
          </cell>
          <cell r="M505">
            <v>0.90184060038837144</v>
          </cell>
          <cell r="N505">
            <v>0.90185802768691614</v>
          </cell>
          <cell r="O505">
            <v>0.90232578459463642</v>
          </cell>
          <cell r="P505">
            <v>1.0095993943824422</v>
          </cell>
        </row>
        <row r="506">
          <cell r="B506" t="str">
            <v>HPLBIO</v>
          </cell>
          <cell r="C506" t="str">
            <v>VAR_fin</v>
          </cell>
          <cell r="D506" t="str">
            <v>EBIO</v>
          </cell>
          <cell r="E506">
            <v>1.1839839004735149</v>
          </cell>
          <cell r="F506">
            <v>1.1839867426017652</v>
          </cell>
          <cell r="G506">
            <v>1.183990132525877</v>
          </cell>
          <cell r="H506">
            <v>1.1839948998108976</v>
          </cell>
          <cell r="I506">
            <v>1.1840018632467331</v>
          </cell>
          <cell r="J506">
            <v>1.1840091539984172</v>
          </cell>
          <cell r="K506">
            <v>1.1840128653755519</v>
          </cell>
          <cell r="L506">
            <v>1.1840205254415452</v>
          </cell>
          <cell r="M506">
            <v>1.184037051682679</v>
          </cell>
          <cell r="N506">
            <v>1.184059932186371</v>
          </cell>
          <cell r="O506">
            <v>1.1846740556907724</v>
          </cell>
          <cell r="P506">
            <v>1.3255148302154658</v>
          </cell>
        </row>
        <row r="507">
          <cell r="B507" t="str">
            <v>HPLBIO</v>
          </cell>
          <cell r="C507" t="str">
            <v>VAR_ncap</v>
          </cell>
          <cell r="D507" t="str">
            <v>-</v>
          </cell>
          <cell r="E507">
            <v>2.8379992929128102E-4</v>
          </cell>
          <cell r="F507">
            <v>1.80889081491609E-4</v>
          </cell>
          <cell r="G507">
            <v>1.19785722767631E-4</v>
          </cell>
          <cell r="H507">
            <v>6.2524382732358497E-2</v>
          </cell>
          <cell r="I507">
            <v>5.1508174869699601E-2</v>
          </cell>
          <cell r="J507">
            <v>4.5377684467050598E-4</v>
          </cell>
          <cell r="K507">
            <v>2.43633748556593E-2</v>
          </cell>
          <cell r="L507">
            <v>7.3757428327312399E-2</v>
          </cell>
          <cell r="M507">
            <v>1.2298336213998199E-3</v>
          </cell>
          <cell r="N507">
            <v>3.1381236213965699E-2</v>
          </cell>
          <cell r="O507">
            <v>5.2291392200674899E-2</v>
          </cell>
          <cell r="P507">
            <v>7.7787028112161302E-2</v>
          </cell>
        </row>
        <row r="508">
          <cell r="B508" t="str">
            <v>HPLBIO</v>
          </cell>
          <cell r="C508" t="str">
            <v>VAR_cap</v>
          </cell>
          <cell r="D508" t="str">
            <v>-</v>
          </cell>
          <cell r="E508">
            <v>0.11464965989982293</v>
          </cell>
          <cell r="F508">
            <v>0.11479149493145538</v>
          </cell>
          <cell r="G508">
            <v>0.11485978035910915</v>
          </cell>
          <cell r="H508">
            <v>0.11442403814980354</v>
          </cell>
          <cell r="I508">
            <v>0.1144560556091184</v>
          </cell>
          <cell r="J508">
            <v>0.11461175356576615</v>
          </cell>
          <cell r="K508">
            <v>0.11894571252847731</v>
          </cell>
          <cell r="L508">
            <v>0.14994605270771663</v>
          </cell>
          <cell r="M508">
            <v>0.11521325937324541</v>
          </cell>
          <cell r="N508">
            <v>0.13054933481568601</v>
          </cell>
          <cell r="O508">
            <v>0.15848843522546585</v>
          </cell>
          <cell r="P508">
            <v>0.16245538656546479</v>
          </cell>
        </row>
        <row r="509">
          <cell r="B509" t="str">
            <v>ENUC_LRG_BMGL</v>
          </cell>
          <cell r="C509" t="str">
            <v>VAR_fout</v>
          </cell>
          <cell r="D509" t="str">
            <v>LTH</v>
          </cell>
          <cell r="M509">
            <v>0.16453793161787791</v>
          </cell>
          <cell r="N509">
            <v>0.67015504366027578</v>
          </cell>
          <cell r="O509">
            <v>0.65778152625017827</v>
          </cell>
          <cell r="P509">
            <v>0.70906574587893423</v>
          </cell>
        </row>
        <row r="510">
          <cell r="B510" t="str">
            <v>ENUC_LRG_BMGL</v>
          </cell>
          <cell r="C510" t="str">
            <v>VAR_fout</v>
          </cell>
          <cell r="D510" t="str">
            <v>ELC</v>
          </cell>
          <cell r="M510">
            <v>0.20392105633097898</v>
          </cell>
          <cell r="N510">
            <v>0.7627630559973787</v>
          </cell>
          <cell r="O510">
            <v>0.78608805503048274</v>
          </cell>
          <cell r="P510">
            <v>0.87349279134948166</v>
          </cell>
        </row>
        <row r="511">
          <cell r="B511" t="str">
            <v>ENUC_LRG_BMGL</v>
          </cell>
          <cell r="C511" t="str">
            <v>VAR_fin</v>
          </cell>
          <cell r="D511" t="str">
            <v>URN</v>
          </cell>
          <cell r="M511">
            <v>0.68814358948173526</v>
          </cell>
          <cell r="N511">
            <v>2.5983432469111754</v>
          </cell>
          <cell r="O511">
            <v>2.6631869452894765</v>
          </cell>
          <cell r="P511">
            <v>2.9495898792794559</v>
          </cell>
        </row>
        <row r="512">
          <cell r="B512" t="str">
            <v>ENUC_LRG_BMGL</v>
          </cell>
          <cell r="C512" t="str">
            <v>VAR_ncap</v>
          </cell>
          <cell r="D512" t="str">
            <v>-</v>
          </cell>
          <cell r="L512">
            <v>3.1845204672565602E-2</v>
          </cell>
          <cell r="M512">
            <v>2.1318058833427501E-5</v>
          </cell>
          <cell r="N512">
            <v>4.0499235335291197E-3</v>
          </cell>
          <cell r="O512">
            <v>2.46571066325894E-4</v>
          </cell>
        </row>
        <row r="513">
          <cell r="B513" t="str">
            <v>ENUC_LRG_BMGL</v>
          </cell>
          <cell r="C513" t="str">
            <v>VAR_cap</v>
          </cell>
          <cell r="D513" t="str">
            <v>-</v>
          </cell>
          <cell r="M513">
            <v>8.5441717217816394E-3</v>
          </cell>
          <cell r="N513">
            <v>3.1860994222940801E-2</v>
          </cell>
          <cell r="O513">
            <v>3.3150403936375E-2</v>
          </cell>
          <cell r="P513">
            <v>3.5996615682422899E-2</v>
          </cell>
        </row>
        <row r="514">
          <cell r="B514" t="str">
            <v>G-INTC5</v>
          </cell>
          <cell r="C514" t="str">
            <v>VAR_fout</v>
          </cell>
          <cell r="D514" t="str">
            <v>ELC5</v>
          </cell>
          <cell r="E514">
            <v>249.82883027424626</v>
          </cell>
          <cell r="F514">
            <v>119.93270879841151</v>
          </cell>
          <cell r="G514">
            <v>113.57961271676511</v>
          </cell>
          <cell r="H514">
            <v>149.30857870362914</v>
          </cell>
          <cell r="I514">
            <v>100.22024323342065</v>
          </cell>
          <cell r="J514">
            <v>135.46481258780955</v>
          </cell>
          <cell r="K514">
            <v>93.426243939190854</v>
          </cell>
          <cell r="L514">
            <v>134.38704096574432</v>
          </cell>
          <cell r="M514">
            <v>98.135288159076126</v>
          </cell>
          <cell r="N514">
            <v>99.265761342759006</v>
          </cell>
          <cell r="O514">
            <v>97.213057730998514</v>
          </cell>
          <cell r="P514">
            <v>92.85686601363517</v>
          </cell>
        </row>
        <row r="515">
          <cell r="B515" t="str">
            <v>G-INTC5</v>
          </cell>
          <cell r="C515" t="str">
            <v>VAR_fout</v>
          </cell>
          <cell r="D515" t="str">
            <v>ELC13</v>
          </cell>
          <cell r="E515">
            <v>0.51306480889733774</v>
          </cell>
          <cell r="F515">
            <v>1.5375757093148149E-2</v>
          </cell>
          <cell r="G515">
            <v>1.5547702335020588E-2</v>
          </cell>
          <cell r="H515">
            <v>1.1091802477845173E-2</v>
          </cell>
          <cell r="I515">
            <v>1.9769597820978722E-2</v>
          </cell>
          <cell r="J515">
            <v>1.0423242515710827</v>
          </cell>
          <cell r="K515">
            <v>2.3691506829430002</v>
          </cell>
          <cell r="L515">
            <v>2.3601391929173401</v>
          </cell>
          <cell r="M515">
            <v>2.0527400659880013</v>
          </cell>
          <cell r="N515">
            <v>1.2180410611079604</v>
          </cell>
          <cell r="O515">
            <v>1.4764165605684316</v>
          </cell>
          <cell r="P515">
            <v>1.0959801270379281</v>
          </cell>
        </row>
        <row r="516">
          <cell r="B516" t="str">
            <v>G-INTC5</v>
          </cell>
          <cell r="C516" t="str">
            <v>VAR_fin</v>
          </cell>
          <cell r="D516" t="str">
            <v>ELC35</v>
          </cell>
          <cell r="E516">
            <v>258.24860789196504</v>
          </cell>
          <cell r="F516">
            <v>125.62078131216497</v>
          </cell>
          <cell r="G516">
            <v>118.70915676532515</v>
          </cell>
          <cell r="H516">
            <v>155.47948632315556</v>
          </cell>
          <cell r="I516">
            <v>104.00025725711684</v>
          </cell>
          <cell r="J516">
            <v>141.120948519558</v>
          </cell>
          <cell r="K516">
            <v>98.680002643985617</v>
          </cell>
          <cell r="L516">
            <v>140.36434953098546</v>
          </cell>
          <cell r="M516">
            <v>102.8381528327434</v>
          </cell>
          <cell r="N516">
            <v>103.14175068512746</v>
          </cell>
          <cell r="O516">
            <v>101.29995988522982</v>
          </cell>
          <cell r="P516">
            <v>96.438040768514171</v>
          </cell>
        </row>
        <row r="517">
          <cell r="B517" t="str">
            <v>G-INTC5</v>
          </cell>
          <cell r="C517" t="str">
            <v>VAR_ncap</v>
          </cell>
          <cell r="D517" t="str">
            <v>-</v>
          </cell>
          <cell r="E517">
            <v>1.21870611333501E-5</v>
          </cell>
          <cell r="F517">
            <v>1.2707014289559801E-5</v>
          </cell>
          <cell r="G517">
            <v>2.6148667903232902E-4</v>
          </cell>
          <cell r="H517">
            <v>1.19632481933643E-5</v>
          </cell>
          <cell r="I517">
            <v>1.8561560965748598E-5</v>
          </cell>
          <cell r="J517">
            <v>1.7475363208521101E-5</v>
          </cell>
          <cell r="K517">
            <v>1.3813351441297701E-5</v>
          </cell>
          <cell r="L517">
            <v>4.5572879232831596E-6</v>
          </cell>
          <cell r="M517">
            <v>7.3065780799421999E-6</v>
          </cell>
          <cell r="N517">
            <v>1.8522103884771E-4</v>
          </cell>
        </row>
        <row r="518">
          <cell r="B518" t="str">
            <v>G-INTC5</v>
          </cell>
          <cell r="C518" t="str">
            <v>VAR_cap</v>
          </cell>
          <cell r="D518" t="str">
            <v>-</v>
          </cell>
          <cell r="E518">
            <v>12.649263788401001</v>
          </cell>
          <cell r="F518">
            <v>12.649263788401001</v>
          </cell>
          <cell r="G518">
            <v>12.649263788401001</v>
          </cell>
          <cell r="H518">
            <v>12.649275671779943</v>
          </cell>
          <cell r="I518">
            <v>12.649553050119476</v>
          </cell>
          <cell r="J518">
            <v>12.64956213240365</v>
          </cell>
          <cell r="K518">
            <v>12.64958014207282</v>
          </cell>
          <cell r="L518">
            <v>12.649598169327824</v>
          </cell>
          <cell r="M518">
            <v>12.649609860201487</v>
          </cell>
          <cell r="N518">
            <v>12.649618299521801</v>
          </cell>
          <cell r="O518">
            <v>12.649623846545268</v>
          </cell>
          <cell r="P518">
            <v>12.649809067584115</v>
          </cell>
        </row>
        <row r="519">
          <cell r="B519" t="str">
            <v>D-SLFO</v>
          </cell>
          <cell r="C519" t="str">
            <v>VAR_fout</v>
          </cell>
          <cell r="D519" t="str">
            <v>CO2</v>
          </cell>
          <cell r="E519">
            <v>2267.7910296365098</v>
          </cell>
          <cell r="F519">
            <v>1914.8122392817399</v>
          </cell>
          <cell r="G519">
            <v>1434.03849963723</v>
          </cell>
          <cell r="H519">
            <v>1188.5099936689701</v>
          </cell>
          <cell r="I519">
            <v>656.72321997974495</v>
          </cell>
          <cell r="J519">
            <v>447.50959030051303</v>
          </cell>
          <cell r="K519">
            <v>236.82122705120099</v>
          </cell>
          <cell r="L519">
            <v>1.09350731975462E-3</v>
          </cell>
          <cell r="M519">
            <v>3.86327212060808E-3</v>
          </cell>
          <cell r="N519">
            <v>4.1751507291980204E-3</v>
          </cell>
          <cell r="O519">
            <v>4.5304524759201999E-3</v>
          </cell>
          <cell r="P519">
            <v>6.5726290127100196E-3</v>
          </cell>
        </row>
        <row r="520">
          <cell r="B520" t="str">
            <v>D-SLFO</v>
          </cell>
          <cell r="C520" t="str">
            <v>VAR_fout</v>
          </cell>
          <cell r="D520" t="str">
            <v>SLFO</v>
          </cell>
          <cell r="E520">
            <v>30.256665896449324</v>
          </cell>
          <cell r="F520">
            <v>25.547254319841723</v>
          </cell>
          <cell r="G520">
            <v>19.132819819771193</v>
          </cell>
          <cell r="H520">
            <v>15.857683220446733</v>
          </cell>
          <cell r="I520">
            <v>8.7653906876723582</v>
          </cell>
          <cell r="J520">
            <v>5.9727732994690257</v>
          </cell>
          <cell r="K520">
            <v>3.1624646579364857</v>
          </cell>
          <cell r="L520">
            <v>0.86659883678862404</v>
          </cell>
          <cell r="M520">
            <v>0.85350526061779164</v>
          </cell>
          <cell r="N520">
            <v>0.85970198199581227</v>
          </cell>
          <cell r="O520">
            <v>0.86003270550475608</v>
          </cell>
          <cell r="P520">
            <v>0.86009895036973727</v>
          </cell>
        </row>
        <row r="521">
          <cell r="B521" t="str">
            <v>D-SLFO</v>
          </cell>
          <cell r="C521" t="str">
            <v>VAR_fin</v>
          </cell>
          <cell r="D521" t="str">
            <v>LFO</v>
          </cell>
          <cell r="E521">
            <v>30.770570280006854</v>
          </cell>
          <cell r="F521">
            <v>25.981170139507977</v>
          </cell>
          <cell r="G521">
            <v>19.457781541889158</v>
          </cell>
          <cell r="H521">
            <v>16.126322844897803</v>
          </cell>
          <cell r="I521">
            <v>8.9107628219775492</v>
          </cell>
          <cell r="J521">
            <v>6.0720432876596071</v>
          </cell>
          <cell r="K521">
            <v>3.2133137998806123</v>
          </cell>
          <cell r="L521">
            <v>1.4837277065869983E-5</v>
          </cell>
          <cell r="M521">
            <v>5.241888901774878E-5</v>
          </cell>
          <cell r="N521">
            <v>5.665062047758503E-5</v>
          </cell>
          <cell r="O521">
            <v>6.1471539700409656E-5</v>
          </cell>
          <cell r="P521">
            <v>8.9180854989281071E-5</v>
          </cell>
        </row>
        <row r="522">
          <cell r="B522" t="str">
            <v>D-SLFO</v>
          </cell>
          <cell r="C522" t="str">
            <v>VAR_fin</v>
          </cell>
          <cell r="D522" t="str">
            <v>BDS</v>
          </cell>
          <cell r="G522">
            <v>1.1094256686645154E-5</v>
          </cell>
          <cell r="H522">
            <v>7.0558744778881615E-4</v>
          </cell>
          <cell r="I522">
            <v>3.5117217199836901E-3</v>
          </cell>
          <cell r="J522">
            <v>2.182513609403938E-3</v>
          </cell>
          <cell r="K522">
            <v>2.8714434933183415E-3</v>
          </cell>
          <cell r="L522">
            <v>0.88130989878920662</v>
          </cell>
          <cell r="M522">
            <v>0.86795469395890912</v>
          </cell>
          <cell r="N522">
            <v>0.87425243387629414</v>
          </cell>
          <cell r="O522">
            <v>0.87458446406155144</v>
          </cell>
          <cell r="P522">
            <v>0.87462578744296104</v>
          </cell>
        </row>
        <row r="523">
          <cell r="B523" t="str">
            <v>D-RCOA</v>
          </cell>
          <cell r="C523" t="str">
            <v>VAR_fout</v>
          </cell>
          <cell r="D523" t="str">
            <v>CO2</v>
          </cell>
          <cell r="E523">
            <v>9.2732364473625903</v>
          </cell>
          <cell r="F523">
            <v>9.2730975415674308</v>
          </cell>
          <cell r="G523">
            <v>1.22030014609167</v>
          </cell>
          <cell r="H523">
            <v>0.604058922720627</v>
          </cell>
          <cell r="I523">
            <v>0.23079667880121499</v>
          </cell>
        </row>
        <row r="524">
          <cell r="B524" t="str">
            <v>D-RCOA</v>
          </cell>
          <cell r="C524" t="str">
            <v>VAR_fout</v>
          </cell>
          <cell r="D524" t="str">
            <v>RCOA</v>
          </cell>
          <cell r="E524">
            <v>0.10003491313228244</v>
          </cell>
          <cell r="F524">
            <v>0.1000334146878902</v>
          </cell>
          <cell r="G524">
            <v>1.3163971370999682E-2</v>
          </cell>
          <cell r="H524">
            <v>6.5162774835019243E-3</v>
          </cell>
          <cell r="I524">
            <v>2.4897160604230354E-3</v>
          </cell>
        </row>
        <row r="525">
          <cell r="B525" t="str">
            <v>D-RCOA</v>
          </cell>
          <cell r="C525" t="str">
            <v>VAR_fin</v>
          </cell>
          <cell r="D525" t="str">
            <v>COA</v>
          </cell>
          <cell r="E525">
            <v>0.10003491313228244</v>
          </cell>
          <cell r="F525">
            <v>0.1000334146878902</v>
          </cell>
          <cell r="G525">
            <v>1.3163971370999682E-2</v>
          </cell>
          <cell r="H525">
            <v>6.5162774835019243E-3</v>
          </cell>
          <cell r="I525">
            <v>2.4897160604230354E-3</v>
          </cell>
        </row>
        <row r="526">
          <cell r="B526" t="str">
            <v>EHYD-RUN00</v>
          </cell>
          <cell r="C526" t="str">
            <v>VAR_fout</v>
          </cell>
          <cell r="D526" t="str">
            <v>ELC13</v>
          </cell>
          <cell r="E526">
            <v>54.392426411877246</v>
          </cell>
          <cell r="F526">
            <v>43.503477765846064</v>
          </cell>
          <cell r="G526">
            <v>53.284405707815715</v>
          </cell>
          <cell r="H526">
            <v>52.190416232191907</v>
          </cell>
          <cell r="I526">
            <v>51.097372587870147</v>
          </cell>
          <cell r="J526">
            <v>50.004326754173405</v>
          </cell>
          <cell r="K526">
            <v>48.911438101424935</v>
          </cell>
          <cell r="L526">
            <v>47.819169586932304</v>
          </cell>
          <cell r="M526">
            <v>47.818887050899932</v>
          </cell>
          <cell r="N526">
            <v>47.814343630291425</v>
          </cell>
          <cell r="O526">
            <v>47.813317896880626</v>
          </cell>
          <cell r="P526">
            <v>47.805596129785982</v>
          </cell>
        </row>
        <row r="527">
          <cell r="B527" t="str">
            <v>EHYD-RUN00</v>
          </cell>
          <cell r="C527" t="str">
            <v>VAR_fin</v>
          </cell>
          <cell r="D527" t="str">
            <v>HYDR</v>
          </cell>
          <cell r="E527">
            <v>54.392426411877246</v>
          </cell>
          <cell r="F527">
            <v>43.503477765846064</v>
          </cell>
          <cell r="G527">
            <v>53.284405707815715</v>
          </cell>
          <cell r="H527">
            <v>52.190416232191907</v>
          </cell>
          <cell r="I527">
            <v>51.097372587870147</v>
          </cell>
          <cell r="J527">
            <v>50.004326754173405</v>
          </cell>
          <cell r="K527">
            <v>48.911438101424935</v>
          </cell>
          <cell r="L527">
            <v>47.819169586932304</v>
          </cell>
          <cell r="M527">
            <v>47.818887050899932</v>
          </cell>
          <cell r="N527">
            <v>47.814343630291425</v>
          </cell>
          <cell r="O527">
            <v>47.813317896880626</v>
          </cell>
          <cell r="P527">
            <v>47.805596129785982</v>
          </cell>
        </row>
        <row r="528">
          <cell r="B528" t="str">
            <v>EHYD-RUN00</v>
          </cell>
          <cell r="C528" t="str">
            <v>VAR_cap</v>
          </cell>
          <cell r="D528" t="str">
            <v>-</v>
          </cell>
          <cell r="E528">
            <v>3.86687</v>
          </cell>
          <cell r="F528">
            <v>3.9240852000672399</v>
          </cell>
          <cell r="G528">
            <v>3.9610124303882599</v>
          </cell>
          <cell r="H528">
            <v>3.9647700000000001</v>
          </cell>
          <cell r="I528">
            <v>3.9647700000000001</v>
          </cell>
          <cell r="J528">
            <v>3.9647700000000001</v>
          </cell>
          <cell r="K528">
            <v>3.9647700000000001</v>
          </cell>
          <cell r="L528">
            <v>3.9647700000000001</v>
          </cell>
          <cell r="M528">
            <v>3.9647700000000001</v>
          </cell>
          <cell r="N528">
            <v>3.9647700000000001</v>
          </cell>
          <cell r="O528">
            <v>3.9647700000000001</v>
          </cell>
          <cell r="P528">
            <v>3.9647700000000001</v>
          </cell>
        </row>
        <row r="529">
          <cell r="B529" t="str">
            <v>HPLELCHP</v>
          </cell>
          <cell r="C529" t="str">
            <v>VAR_fout</v>
          </cell>
          <cell r="D529" t="str">
            <v>LTH</v>
          </cell>
          <cell r="F529">
            <v>3.7158134433743748</v>
          </cell>
          <cell r="G529">
            <v>3.8284680485683964</v>
          </cell>
          <cell r="H529">
            <v>4.4721620948008391</v>
          </cell>
          <cell r="I529">
            <v>5.8985446470280536</v>
          </cell>
          <cell r="J529">
            <v>6.2041074549198862</v>
          </cell>
          <cell r="K529">
            <v>6.7222119622970338</v>
          </cell>
          <cell r="L529">
            <v>8.4191716849052156</v>
          </cell>
          <cell r="M529">
            <v>8.8488738767134318</v>
          </cell>
          <cell r="N529">
            <v>9.332517959260052</v>
          </cell>
          <cell r="O529">
            <v>9.8211999440976765</v>
          </cell>
          <cell r="P529">
            <v>12.719051642902722</v>
          </cell>
        </row>
        <row r="530">
          <cell r="B530" t="str">
            <v>HPLELCHP</v>
          </cell>
          <cell r="C530" t="str">
            <v>VAR_fin</v>
          </cell>
          <cell r="D530" t="str">
            <v>ELC35</v>
          </cell>
          <cell r="F530">
            <v>1.2386044811247909</v>
          </cell>
          <cell r="G530">
            <v>1.2761560161894652</v>
          </cell>
          <cell r="H530">
            <v>1.490720698266947</v>
          </cell>
          <cell r="I530">
            <v>1.9661815490093515</v>
          </cell>
          <cell r="J530">
            <v>2.0680358183066265</v>
          </cell>
          <cell r="K530">
            <v>2.2407373207656787</v>
          </cell>
          <cell r="L530">
            <v>2.8063905616350726</v>
          </cell>
          <cell r="M530">
            <v>2.9496246255711434</v>
          </cell>
          <cell r="N530">
            <v>3.1108393197533544</v>
          </cell>
          <cell r="O530">
            <v>3.2737333146992253</v>
          </cell>
          <cell r="P530">
            <v>4.2396838809675783</v>
          </cell>
        </row>
        <row r="531">
          <cell r="B531" t="str">
            <v>HPLELCHP</v>
          </cell>
          <cell r="C531" t="str">
            <v>VAR_fin</v>
          </cell>
          <cell r="D531" t="str">
            <v>WWTPCC</v>
          </cell>
          <cell r="F531">
            <v>7.4316268867487496</v>
          </cell>
          <cell r="G531">
            <v>7.6569360971367901</v>
          </cell>
          <cell r="H531">
            <v>8.9443241896016907</v>
          </cell>
          <cell r="I531">
            <v>11.7970892940561</v>
          </cell>
          <cell r="J531">
            <v>12.408214909839799</v>
          </cell>
          <cell r="K531">
            <v>13.4444239245941</v>
          </cell>
          <cell r="L531">
            <v>16.838343369810399</v>
          </cell>
          <cell r="M531">
            <v>17.697747753426899</v>
          </cell>
          <cell r="N531">
            <v>18.6650359185201</v>
          </cell>
          <cell r="O531">
            <v>19.642399888195399</v>
          </cell>
          <cell r="P531">
            <v>25.4381032858055</v>
          </cell>
        </row>
        <row r="532">
          <cell r="B532" t="str">
            <v>HPLELCHP</v>
          </cell>
          <cell r="C532" t="str">
            <v>VAR_ncap</v>
          </cell>
          <cell r="D532" t="str">
            <v>-</v>
          </cell>
          <cell r="F532">
            <v>0.22917715260863999</v>
          </cell>
          <cell r="G532">
            <v>6.9655193819339002E-3</v>
          </cell>
          <cell r="H532">
            <v>4.1472904705545301E-2</v>
          </cell>
          <cell r="I532">
            <v>8.8788364795038002E-2</v>
          </cell>
          <cell r="J532">
            <v>0.107441519061921</v>
          </cell>
          <cell r="K532">
            <v>0.19333851742100799</v>
          </cell>
          <cell r="L532">
            <v>0.136319327498055</v>
          </cell>
          <cell r="M532">
            <v>0.101738218914654</v>
          </cell>
          <cell r="N532">
            <v>0.14809008982162999</v>
          </cell>
          <cell r="O532">
            <v>0.22375421397460901</v>
          </cell>
          <cell r="P532">
            <v>0.31667311162762402</v>
          </cell>
        </row>
        <row r="533">
          <cell r="B533" t="str">
            <v>HPLELCHP</v>
          </cell>
          <cell r="C533" t="str">
            <v>VAR_cap</v>
          </cell>
          <cell r="D533" t="str">
            <v>-</v>
          </cell>
          <cell r="F533">
            <v>0.22917715260863999</v>
          </cell>
          <cell r="G533">
            <v>0.23613949106912069</v>
          </cell>
          <cell r="H533">
            <v>0.27760813984701788</v>
          </cell>
          <cell r="I533">
            <v>0.3663811105380127</v>
          </cell>
          <cell r="J533">
            <v>0.38551618018675637</v>
          </cell>
          <cell r="K533">
            <v>0.41909629115951907</v>
          </cell>
          <cell r="L533">
            <v>0.52585600608767735</v>
          </cell>
          <cell r="M533">
            <v>0.55151391271414019</v>
          </cell>
          <cell r="N533">
            <v>0.57944216025718309</v>
          </cell>
          <cell r="O533">
            <v>0.60985543797190644</v>
          </cell>
          <cell r="P533">
            <v>0.79019470533075808</v>
          </cell>
        </row>
        <row r="534">
          <cell r="B534" t="str">
            <v>D-ITOT_LTH</v>
          </cell>
          <cell r="C534" t="str">
            <v>VAR_fout</v>
          </cell>
          <cell r="D534" t="str">
            <v>ITOT_LTH_DH</v>
          </cell>
          <cell r="E534">
            <v>7.1200265187026694</v>
          </cell>
          <cell r="F534">
            <v>7.6289323328979526</v>
          </cell>
          <cell r="G534">
            <v>7.3929867347976295</v>
          </cell>
          <cell r="H534">
            <v>7.8038936743008991</v>
          </cell>
          <cell r="I534">
            <v>7.5385138633072364</v>
          </cell>
          <cell r="J534">
            <v>7.6452773117371855</v>
          </cell>
          <cell r="K534">
            <v>7.1642115750696584</v>
          </cell>
          <cell r="L534">
            <v>8.8663022181699667</v>
          </cell>
          <cell r="M534">
            <v>8.7967184743372382</v>
          </cell>
          <cell r="N534">
            <v>8.3341322940231279</v>
          </cell>
          <cell r="O534">
            <v>7.1881424012596247</v>
          </cell>
          <cell r="P534">
            <v>7.1660233987997843</v>
          </cell>
        </row>
        <row r="535">
          <cell r="B535" t="str">
            <v>D-ITOT_LTH</v>
          </cell>
          <cell r="C535" t="str">
            <v>VAR_fin</v>
          </cell>
          <cell r="D535" t="str">
            <v>LTH</v>
          </cell>
          <cell r="E535">
            <v>7.7403645197085931</v>
          </cell>
          <cell r="F535">
            <v>8.2914294989486592</v>
          </cell>
          <cell r="G535">
            <v>8.0318280717331696</v>
          </cell>
          <cell r="H535">
            <v>8.4726776104650003</v>
          </cell>
          <cell r="I535">
            <v>8.1791867518358572</v>
          </cell>
          <cell r="J535">
            <v>8.2895864454094994</v>
          </cell>
          <cell r="K535">
            <v>7.7628902627421699</v>
          </cell>
          <cell r="L535">
            <v>9.6009273388850964</v>
          </cell>
          <cell r="M535">
            <v>9.5255781739156742</v>
          </cell>
          <cell r="N535">
            <v>9.0246640164818608</v>
          </cell>
          <cell r="O535">
            <v>7.7837221423179876</v>
          </cell>
          <cell r="P535">
            <v>7.7597704508236092</v>
          </cell>
        </row>
        <row r="536">
          <cell r="B536" t="str">
            <v>D-ITOT_LTH</v>
          </cell>
          <cell r="C536" t="str">
            <v>VAR_ncap</v>
          </cell>
          <cell r="D536" t="str">
            <v>-</v>
          </cell>
          <cell r="E536">
            <v>0.79555838144723301</v>
          </cell>
          <cell r="F536">
            <v>5.2276539917983796E-7</v>
          </cell>
          <cell r="G536">
            <v>5.8224081014710403E-7</v>
          </cell>
          <cell r="H536">
            <v>6.5078103212434803E-7</v>
          </cell>
          <cell r="I536">
            <v>1.3433115193760101E-6</v>
          </cell>
          <cell r="J536">
            <v>2.0241077584234601E-5</v>
          </cell>
          <cell r="K536">
            <v>1.3011998270630301E-6</v>
          </cell>
          <cell r="L536">
            <v>6.0812696443610803E-5</v>
          </cell>
          <cell r="M536">
            <v>2.1367224697456599E-6</v>
          </cell>
          <cell r="N536">
            <v>1.13629211840799E-5</v>
          </cell>
          <cell r="O536">
            <v>5.5993883481835899E-6</v>
          </cell>
          <cell r="P536">
            <v>2.71896772398002E-5</v>
          </cell>
        </row>
        <row r="537">
          <cell r="B537" t="str">
            <v>D-ITOT_LTH</v>
          </cell>
          <cell r="C537" t="str">
            <v>VAR_cap</v>
          </cell>
          <cell r="D537" t="str">
            <v>-</v>
          </cell>
          <cell r="E537">
            <v>0.79555838144723301</v>
          </cell>
          <cell r="F537">
            <v>0.79555890421263198</v>
          </cell>
          <cell r="G537">
            <v>0.79555948645344299</v>
          </cell>
          <cell r="H537">
            <v>0.79556013723447505</v>
          </cell>
          <cell r="I537">
            <v>0.79556148054599396</v>
          </cell>
          <cell r="J537">
            <v>0.79558172162357799</v>
          </cell>
          <cell r="K537">
            <v>0.79558302282340498</v>
          </cell>
          <cell r="L537">
            <v>0.79564383551984896</v>
          </cell>
          <cell r="M537">
            <v>0.79564597224231903</v>
          </cell>
          <cell r="N537">
            <v>0.79565733516350301</v>
          </cell>
          <cell r="O537">
            <v>0.795662934551851</v>
          </cell>
          <cell r="P537">
            <v>0.79569012422909102</v>
          </cell>
        </row>
        <row r="538">
          <cell r="B538" t="str">
            <v>D-IH2</v>
          </cell>
          <cell r="C538" t="str">
            <v>VAR_fout</v>
          </cell>
          <cell r="D538" t="str">
            <v>IH2</v>
          </cell>
          <cell r="I538">
            <v>1.420893103160527</v>
          </cell>
          <cell r="J538">
            <v>1.5049494597924402</v>
          </cell>
          <cell r="K538">
            <v>1.5100241772888245</v>
          </cell>
          <cell r="L538">
            <v>2.3865454202592047</v>
          </cell>
          <cell r="M538">
            <v>12.196854486148334</v>
          </cell>
          <cell r="N538">
            <v>14.055184409326396</v>
          </cell>
          <cell r="O538">
            <v>15.749985160502206</v>
          </cell>
          <cell r="P538">
            <v>15.635435137565072</v>
          </cell>
        </row>
        <row r="539">
          <cell r="B539" t="str">
            <v>D-IH2</v>
          </cell>
          <cell r="C539" t="str">
            <v>VAR_fin</v>
          </cell>
          <cell r="D539" t="str">
            <v>H2</v>
          </cell>
          <cell r="I539">
            <v>1.4317180181530031</v>
          </cell>
          <cell r="J539">
            <v>1.5164147487251503</v>
          </cell>
          <cell r="K539">
            <v>1.5215281273885035</v>
          </cell>
          <cell r="L539">
            <v>2.4047270492941619</v>
          </cell>
          <cell r="M539">
            <v>12.289774856227192</v>
          </cell>
          <cell r="N539">
            <v>14.16226225782615</v>
          </cell>
          <cell r="O539">
            <v>15.86997465873821</v>
          </cell>
          <cell r="P539">
            <v>15.754551949278824</v>
          </cell>
        </row>
        <row r="540">
          <cell r="B540" t="str">
            <v>D-IH2</v>
          </cell>
          <cell r="C540" t="str">
            <v>VAR_ncap</v>
          </cell>
          <cell r="D540" t="str">
            <v>-</v>
          </cell>
          <cell r="H540">
            <v>6.6488750173430698E-6</v>
          </cell>
          <cell r="I540">
            <v>9.6729272219877704E-2</v>
          </cell>
          <cell r="J540">
            <v>1.0607436756325101E-3</v>
          </cell>
          <cell r="K540">
            <v>2.0826314880519701E-3</v>
          </cell>
          <cell r="L540">
            <v>7.9205537917143604E-2</v>
          </cell>
          <cell r="M540">
            <v>0.32387465956119599</v>
          </cell>
          <cell r="N540">
            <v>7.7604441115218498E-2</v>
          </cell>
          <cell r="O540">
            <v>6.4967328872722205E-2</v>
          </cell>
          <cell r="P540">
            <v>4.9751817113226097E-3</v>
          </cell>
        </row>
        <row r="541">
          <cell r="B541" t="str">
            <v>D-IH2</v>
          </cell>
          <cell r="C541" t="str">
            <v>VAR_cap</v>
          </cell>
          <cell r="D541" t="str">
            <v>-</v>
          </cell>
          <cell r="H541">
            <v>6.6488750173430698E-6</v>
          </cell>
          <cell r="I541">
            <v>9.6735921094895094E-2</v>
          </cell>
          <cell r="J541">
            <v>9.7796664770527605E-2</v>
          </cell>
          <cell r="K541">
            <v>9.9879296258579595E-2</v>
          </cell>
          <cell r="L541">
            <v>0.17908483417572299</v>
          </cell>
          <cell r="M541">
            <v>0.50295949373691895</v>
          </cell>
          <cell r="N541">
            <v>0.58056393485213798</v>
          </cell>
          <cell r="O541">
            <v>0.64552915594045401</v>
          </cell>
          <cell r="P541">
            <v>0.65049979656116497</v>
          </cell>
        </row>
        <row r="542">
          <cell r="B542" t="str">
            <v>RHEM-ESOLPV</v>
          </cell>
          <cell r="C542" t="str">
            <v>VAR_fout</v>
          </cell>
          <cell r="D542" t="str">
            <v>RHEM_SOL_ELC</v>
          </cell>
          <cell r="E542">
            <v>0.86248322578584768</v>
          </cell>
          <cell r="F542">
            <v>1.2875828979179826</v>
          </cell>
          <cell r="G542">
            <v>2.9290933841964875</v>
          </cell>
          <cell r="H542">
            <v>6.7968044693079586</v>
          </cell>
          <cell r="I542">
            <v>16.568893707926989</v>
          </cell>
          <cell r="J542">
            <v>18.999789569429939</v>
          </cell>
          <cell r="K542">
            <v>20.369743701031719</v>
          </cell>
          <cell r="L542">
            <v>21.408838517955928</v>
          </cell>
          <cell r="M542">
            <v>22.500905881470441</v>
          </cell>
          <cell r="N542">
            <v>23.648680521524717</v>
          </cell>
          <cell r="O542">
            <v>24.85500619812052</v>
          </cell>
          <cell r="P542">
            <v>26.122873528785284</v>
          </cell>
        </row>
        <row r="543">
          <cell r="B543" t="str">
            <v>RHEM-ESOLPV</v>
          </cell>
          <cell r="C543" t="str">
            <v>VAR_fin</v>
          </cell>
          <cell r="D543" t="str">
            <v>SOL</v>
          </cell>
          <cell r="E543">
            <v>0.86248322578584768</v>
          </cell>
          <cell r="F543">
            <v>1.2875828979179826</v>
          </cell>
          <cell r="G543">
            <v>2.9290933841964875</v>
          </cell>
          <cell r="H543">
            <v>6.7968044693079586</v>
          </cell>
          <cell r="I543">
            <v>16.568893707926989</v>
          </cell>
          <cell r="J543">
            <v>18.999789569429939</v>
          </cell>
          <cell r="K543">
            <v>20.369743701031719</v>
          </cell>
          <cell r="L543">
            <v>21.408838517955928</v>
          </cell>
          <cell r="M543">
            <v>22.500905881470441</v>
          </cell>
          <cell r="N543">
            <v>23.648680521524717</v>
          </cell>
          <cell r="O543">
            <v>24.85500619812052</v>
          </cell>
          <cell r="P543">
            <v>26.122873528785284</v>
          </cell>
        </row>
        <row r="544">
          <cell r="B544" t="str">
            <v>RHEM-ESOLPV</v>
          </cell>
          <cell r="C544" t="str">
            <v>VAR_fin</v>
          </cell>
          <cell r="D544" t="str">
            <v>SOLPVC</v>
          </cell>
          <cell r="E544">
            <v>0.86248322578584802</v>
          </cell>
          <cell r="F544">
            <v>1.28758289791798</v>
          </cell>
          <cell r="G544">
            <v>2.9290933841964799</v>
          </cell>
          <cell r="H544">
            <v>6.7968044693079603</v>
          </cell>
          <cell r="I544">
            <v>16.568893707927</v>
          </cell>
          <cell r="J544">
            <v>18.99978956943</v>
          </cell>
          <cell r="K544">
            <v>20.369743701031702</v>
          </cell>
          <cell r="L544">
            <v>21.4088385179559</v>
          </cell>
          <cell r="M544">
            <v>22.500905881470501</v>
          </cell>
          <cell r="N544">
            <v>23.6486805215247</v>
          </cell>
          <cell r="O544">
            <v>24.855006198120499</v>
          </cell>
          <cell r="P544">
            <v>26.122873528785298</v>
          </cell>
        </row>
        <row r="545">
          <cell r="B545" t="str">
            <v>RHEM-ESOLPV</v>
          </cell>
          <cell r="C545" t="str">
            <v>VAR_ncap</v>
          </cell>
          <cell r="D545" t="str">
            <v>-</v>
          </cell>
          <cell r="F545">
            <v>1.10664547916335E-7</v>
          </cell>
          <cell r="G545">
            <v>0.39141603347843601</v>
          </cell>
          <cell r="H545">
            <v>0.81860235362427103</v>
          </cell>
          <cell r="I545">
            <v>2.5059411415841502</v>
          </cell>
          <cell r="J545">
            <v>0.79703846297310499</v>
          </cell>
          <cell r="K545">
            <v>1.1078165760429599</v>
          </cell>
          <cell r="L545">
            <v>0.88548175408137497</v>
          </cell>
          <cell r="M545">
            <v>2.1210043072250602</v>
          </cell>
          <cell r="N545">
            <v>1.73608445016355</v>
          </cell>
          <cell r="O545">
            <v>1.4062465981750001</v>
          </cell>
          <cell r="P545">
            <v>1.1991364187309299</v>
          </cell>
        </row>
        <row r="546">
          <cell r="B546" t="str">
            <v>RHEM-ESOLPV</v>
          </cell>
          <cell r="C546" t="str">
            <v>VAR_cap</v>
          </cell>
          <cell r="D546" t="str">
            <v>-</v>
          </cell>
          <cell r="E546">
            <v>0.27424799999999999</v>
          </cell>
          <cell r="F546">
            <v>0.43894542814096094</v>
          </cell>
          <cell r="G546">
            <v>0.874564144142984</v>
          </cell>
          <cell r="H546">
            <v>1.681441710026732</v>
          </cell>
          <cell r="I546">
            <v>4.0989355719281715</v>
          </cell>
          <cell r="J546">
            <v>4.7003091376605441</v>
          </cell>
          <cell r="K546">
            <v>5.0392187418225101</v>
          </cell>
          <cell r="L546">
            <v>5.2962779346815898</v>
          </cell>
          <cell r="M546">
            <v>5.5664418819369903</v>
          </cell>
          <cell r="N546">
            <v>5.8503870875129502</v>
          </cell>
          <cell r="O546">
            <v>6.1488171096449804</v>
          </cell>
          <cell r="P546">
            <v>6.4624717742945403</v>
          </cell>
        </row>
        <row r="547">
          <cell r="B547" t="str">
            <v>HPLNUC</v>
          </cell>
          <cell r="C547" t="str">
            <v>VAR_fout</v>
          </cell>
          <cell r="D547" t="str">
            <v>LTH</v>
          </cell>
          <cell r="E547">
            <v>1.4500265158475831</v>
          </cell>
          <cell r="F547">
            <v>3.8013884975064167</v>
          </cell>
          <cell r="G547">
            <v>3.7981040573136271</v>
          </cell>
          <cell r="H547">
            <v>1.1493267328564118</v>
          </cell>
          <cell r="I547">
            <v>0.69267692565929906</v>
          </cell>
        </row>
        <row r="548">
          <cell r="B548" t="str">
            <v>HPLNUC</v>
          </cell>
          <cell r="C548" t="str">
            <v>VAR_fin</v>
          </cell>
          <cell r="D548" t="str">
            <v>URN</v>
          </cell>
          <cell r="E548">
            <v>1.4500265158475831</v>
          </cell>
          <cell r="F548">
            <v>3.8013884975064167</v>
          </cell>
          <cell r="G548">
            <v>3.7981040573136271</v>
          </cell>
          <cell r="H548">
            <v>1.1493267328564118</v>
          </cell>
          <cell r="I548">
            <v>0.69267692565929906</v>
          </cell>
        </row>
        <row r="549">
          <cell r="B549" t="str">
            <v>HPLNUC</v>
          </cell>
          <cell r="C549" t="str">
            <v>VAR_cap</v>
          </cell>
          <cell r="D549" t="str">
            <v>-</v>
          </cell>
          <cell r="E549">
            <v>0.120558721922211</v>
          </cell>
          <cell r="F549">
            <v>0.120558721922211</v>
          </cell>
          <cell r="G549">
            <v>0.120558721922211</v>
          </cell>
          <cell r="H549">
            <v>0.120558721922211</v>
          </cell>
          <cell r="I549">
            <v>0.120558721922211</v>
          </cell>
          <cell r="J549">
            <v>0.120558721922211</v>
          </cell>
          <cell r="K549">
            <v>0.120558721922211</v>
          </cell>
          <cell r="L549">
            <v>0.120558721922211</v>
          </cell>
          <cell r="M549">
            <v>8.85558611937695E-2</v>
          </cell>
        </row>
        <row r="550">
          <cell r="B550" t="str">
            <v>ITOT-CHPWODCCS</v>
          </cell>
          <cell r="C550" t="str">
            <v>VAR_fout</v>
          </cell>
          <cell r="D550" t="str">
            <v>CO2_O</v>
          </cell>
          <cell r="J550">
            <v>501.79404554032004</v>
          </cell>
          <cell r="K550">
            <v>1059.8681736266556</v>
          </cell>
          <cell r="L550">
            <v>1230.2323070839511</v>
          </cell>
          <cell r="M550">
            <v>1222.8712471108506</v>
          </cell>
          <cell r="N550">
            <v>1230.2322867159519</v>
          </cell>
          <cell r="O550">
            <v>1230.2290086810201</v>
          </cell>
          <cell r="P550">
            <v>1230.2570632262832</v>
          </cell>
        </row>
        <row r="551">
          <cell r="B551" t="str">
            <v>ITOT-CHPWODCCS</v>
          </cell>
          <cell r="C551" t="str">
            <v>VAR_fout</v>
          </cell>
          <cell r="D551" t="str">
            <v>CO2</v>
          </cell>
          <cell r="J551">
            <v>-501.79404554031998</v>
          </cell>
          <cell r="K551">
            <v>-1059.8681736266601</v>
          </cell>
          <cell r="L551">
            <v>-1230.23230708395</v>
          </cell>
          <cell r="M551">
            <v>-1222.8712471108499</v>
          </cell>
          <cell r="N551">
            <v>-1230.2322867159501</v>
          </cell>
          <cell r="O551">
            <v>-1230.2290086810201</v>
          </cell>
          <cell r="P551">
            <v>-1230.25706322628</v>
          </cell>
        </row>
        <row r="552">
          <cell r="B552" t="str">
            <v>ITOT-CHPWODCCS</v>
          </cell>
          <cell r="C552" t="str">
            <v>VAR_fout</v>
          </cell>
          <cell r="D552" t="str">
            <v>ITOT_LTH_CHP</v>
          </cell>
          <cell r="J552">
            <v>3.5722072500643134</v>
          </cell>
          <cell r="K552">
            <v>7.6977992795444647</v>
          </cell>
          <cell r="L552">
            <v>9.1197607832991547</v>
          </cell>
          <cell r="M552">
            <v>9.0651929543780359</v>
          </cell>
          <cell r="N552">
            <v>9.1197606323103795</v>
          </cell>
          <cell r="O552">
            <v>9.1197363321076939</v>
          </cell>
          <cell r="P552">
            <v>9.119944301562068</v>
          </cell>
        </row>
        <row r="553">
          <cell r="B553" t="str">
            <v>ITOT-CHPWODCCS</v>
          </cell>
          <cell r="C553" t="str">
            <v>VAR_fout</v>
          </cell>
          <cell r="D553" t="str">
            <v>ITOT_KEV_WOD_ELC_CHP</v>
          </cell>
          <cell r="J553">
            <v>1.6886797909394904</v>
          </cell>
          <cell r="K553">
            <v>3.6389596594210141</v>
          </cell>
          <cell r="L553">
            <v>4.3111596430141415</v>
          </cell>
          <cell r="M553">
            <v>4.2853639420696048</v>
          </cell>
          <cell r="N553">
            <v>4.3111595716376243</v>
          </cell>
          <cell r="O553">
            <v>4.3111480842690764</v>
          </cell>
          <cell r="P553">
            <v>4.3112463971020629</v>
          </cell>
        </row>
        <row r="554">
          <cell r="B554" t="str">
            <v>ITOT-CHPWODCCS</v>
          </cell>
          <cell r="C554" t="str">
            <v>VAR_fin</v>
          </cell>
          <cell r="D554" t="str">
            <v>IWOD</v>
          </cell>
          <cell r="J554">
            <v>5.0361744332773632</v>
          </cell>
          <cell r="K554">
            <v>10.63794748452475</v>
          </cell>
          <cell r="L554">
            <v>12.358401272036442</v>
          </cell>
          <cell r="M554">
            <v>12.299784492290046</v>
          </cell>
          <cell r="N554">
            <v>12.368176353295736</v>
          </cell>
          <cell r="O554">
            <v>12.356976333205886</v>
          </cell>
          <cell r="P554">
            <v>12.365929679291456</v>
          </cell>
        </row>
        <row r="555">
          <cell r="B555" t="str">
            <v>ITOT-CHPWODCCS</v>
          </cell>
          <cell r="C555" t="str">
            <v>VAR_ncap</v>
          </cell>
          <cell r="D555" t="str">
            <v>-</v>
          </cell>
          <cell r="J555">
            <v>6.3769323104368295E-2</v>
          </cell>
          <cell r="K555">
            <v>8.1377170656549605E-2</v>
          </cell>
          <cell r="L555">
            <v>5.0643838767050003E-2</v>
          </cell>
          <cell r="M555">
            <v>4.70536004000996E-2</v>
          </cell>
          <cell r="N555">
            <v>8.6999293611222994E-2</v>
          </cell>
          <cell r="O555">
            <v>5.4739027962057901E-2</v>
          </cell>
          <cell r="P555">
            <v>4.0229185763604097E-2</v>
          </cell>
        </row>
        <row r="556">
          <cell r="B556" t="str">
            <v>ITOT-CHPWODCCS</v>
          </cell>
          <cell r="C556" t="str">
            <v>VAR_cap</v>
          </cell>
          <cell r="D556" t="str">
            <v>-</v>
          </cell>
          <cell r="J556">
            <v>6.3769323104368295E-2</v>
          </cell>
          <cell r="K556">
            <v>0.14514649376091801</v>
          </cell>
          <cell r="L556">
            <v>0.19579033252796799</v>
          </cell>
          <cell r="M556">
            <v>0.17809092326680001</v>
          </cell>
          <cell r="N556">
            <v>0.18469673277837301</v>
          </cell>
          <cell r="O556">
            <v>0.18284542059030601</v>
          </cell>
          <cell r="P556">
            <v>0.18196750733688499</v>
          </cell>
        </row>
        <row r="557">
          <cell r="B557" t="str">
            <v>SUP_WODBIO</v>
          </cell>
          <cell r="C557" t="str">
            <v>VAR_fout</v>
          </cell>
          <cell r="D557" t="str">
            <v>ELC35</v>
          </cell>
          <cell r="F557">
            <v>3.6561737886409402E-5</v>
          </cell>
          <cell r="H557">
            <v>1.2769165972495631E-4</v>
          </cell>
          <cell r="I557">
            <v>1.5189680623976348E-4</v>
          </cell>
          <cell r="J557">
            <v>8.5789675731001822E-5</v>
          </cell>
          <cell r="K557">
            <v>1.0070897226356264E-4</v>
          </cell>
          <cell r="L557">
            <v>8.9456718541982064E-5</v>
          </cell>
          <cell r="M557">
            <v>1.1552222665043942E-4</v>
          </cell>
          <cell r="N557">
            <v>9.8225127122282646E-5</v>
          </cell>
          <cell r="O557">
            <v>1.3412133950732168E-4</v>
          </cell>
          <cell r="P557">
            <v>5.1701441614541586E-4</v>
          </cell>
        </row>
        <row r="558">
          <cell r="B558" t="str">
            <v>SUP_WODBIO</v>
          </cell>
          <cell r="C558" t="str">
            <v>VAR_fout</v>
          </cell>
          <cell r="D558" t="str">
            <v>BIO</v>
          </cell>
          <cell r="F558">
            <v>9.1404344716023377E-4</v>
          </cell>
          <cell r="G558">
            <v>3.9382435228726658E-5</v>
          </cell>
          <cell r="H558">
            <v>3.1922914931239005E-3</v>
          </cell>
          <cell r="I558">
            <v>3.7974201559940811E-3</v>
          </cell>
          <cell r="J558">
            <v>2.1447418932750424E-3</v>
          </cell>
          <cell r="K558">
            <v>2.5177243065890604E-3</v>
          </cell>
          <cell r="L558">
            <v>2.2364179635495497E-3</v>
          </cell>
          <cell r="M558">
            <v>2.8880556662609835E-3</v>
          </cell>
          <cell r="N558">
            <v>2.4556281780570605E-3</v>
          </cell>
          <cell r="O558">
            <v>3.3530334876830368E-3</v>
          </cell>
          <cell r="P558">
            <v>1.2925360403635388E-2</v>
          </cell>
        </row>
        <row r="559">
          <cell r="B559" t="str">
            <v>SUP_WODBIO</v>
          </cell>
          <cell r="C559" t="str">
            <v>VAR_fout</v>
          </cell>
          <cell r="D559" t="str">
            <v>LTH</v>
          </cell>
          <cell r="F559">
            <v>1.096852136592282E-4</v>
          </cell>
          <cell r="G559">
            <v>4.7258922274472044E-6</v>
          </cell>
          <cell r="H559">
            <v>3.8307497917486848E-4</v>
          </cell>
          <cell r="I559">
            <v>4.5569041871929E-4</v>
          </cell>
          <cell r="J559">
            <v>2.5736902719300536E-4</v>
          </cell>
          <cell r="K559">
            <v>3.0212691679068769E-4</v>
          </cell>
          <cell r="L559">
            <v>2.6837015562594592E-4</v>
          </cell>
          <cell r="M559">
            <v>3.4656667995131831E-4</v>
          </cell>
          <cell r="N559">
            <v>2.9467538136684749E-4</v>
          </cell>
          <cell r="O559">
            <v>4.0236401852196456E-4</v>
          </cell>
          <cell r="P559">
            <v>1.5510432484362481E-3</v>
          </cell>
        </row>
        <row r="560">
          <cell r="B560" t="str">
            <v>SUP_WODBIO</v>
          </cell>
          <cell r="C560" t="str">
            <v>VAR_fin</v>
          </cell>
          <cell r="D560" t="str">
            <v>CWOD</v>
          </cell>
          <cell r="F560">
            <v>1.2339586536663167E-3</v>
          </cell>
          <cell r="G560">
            <v>5.3166287558781039E-5</v>
          </cell>
          <cell r="H560">
            <v>4.3095935157172697E-3</v>
          </cell>
          <cell r="I560">
            <v>5.1265172105920079E-3</v>
          </cell>
          <cell r="J560">
            <v>2.8954015559213087E-3</v>
          </cell>
          <cell r="K560">
            <v>3.3989278138952359E-3</v>
          </cell>
          <cell r="L560">
            <v>3.0191642507918911E-3</v>
          </cell>
          <cell r="M560">
            <v>3.8988751494523294E-3</v>
          </cell>
          <cell r="N560">
            <v>3.3150980403770323E-3</v>
          </cell>
          <cell r="O560">
            <v>4.526595208372103E-3</v>
          </cell>
          <cell r="P560">
            <v>1.7449236544907779E-2</v>
          </cell>
        </row>
        <row r="561">
          <cell r="B561" t="str">
            <v>SUP_WODBIO</v>
          </cell>
          <cell r="C561" t="str">
            <v>VAR_ncap</v>
          </cell>
          <cell r="D561" t="str">
            <v>-</v>
          </cell>
          <cell r="E561">
            <v>1.06404148777586E-5</v>
          </cell>
          <cell r="F561">
            <v>1.9313265269177199E-4</v>
          </cell>
          <cell r="G561">
            <v>1.19676392546873E-5</v>
          </cell>
          <cell r="H561">
            <v>7.5153966898479802E-6</v>
          </cell>
          <cell r="I561">
            <v>1.2654744727561899E-4</v>
          </cell>
          <cell r="J561">
            <v>2.2134587064023501E-5</v>
          </cell>
          <cell r="K561">
            <v>1.16042804572345E-4</v>
          </cell>
          <cell r="L561">
            <v>1.4815528347034501E-4</v>
          </cell>
          <cell r="M561">
            <v>1.9373397497979999E-5</v>
          </cell>
          <cell r="N561">
            <v>2.2738323230880799E-4</v>
          </cell>
          <cell r="O561">
            <v>6.07033859197835E-5</v>
          </cell>
          <cell r="P561">
            <v>8.5074711692661E-4</v>
          </cell>
        </row>
        <row r="562">
          <cell r="B562" t="str">
            <v>SUP_WODBIO</v>
          </cell>
          <cell r="C562" t="str">
            <v>VAR_cap</v>
          </cell>
          <cell r="D562" t="str">
            <v>-</v>
          </cell>
          <cell r="E562">
            <v>1.06404148777586E-5</v>
          </cell>
          <cell r="F562">
            <v>2.032730326650942E-4</v>
          </cell>
          <cell r="G562">
            <v>2.1367445739988578E-4</v>
          </cell>
          <cell r="H562">
            <v>2.1879513232910214E-4</v>
          </cell>
          <cell r="I562">
            <v>3.403465760603696E-4</v>
          </cell>
          <cell r="J562">
            <v>2.7771406273035897E-4</v>
          </cell>
          <cell r="K562">
            <v>2.6457091948419874E-4</v>
          </cell>
          <cell r="L562">
            <v>4.0614030582070062E-4</v>
          </cell>
          <cell r="M562">
            <v>3.2915387503154369E-4</v>
          </cell>
          <cell r="N562">
            <v>5.00168867464801E-4</v>
          </cell>
          <cell r="O562">
            <v>4.4629535979394711E-4</v>
          </cell>
          <cell r="P562">
            <v>1.1461473921004831E-3</v>
          </cell>
        </row>
        <row r="563">
          <cell r="B563" t="str">
            <v>D-RLFO</v>
          </cell>
          <cell r="C563" t="str">
            <v>VAR_fout</v>
          </cell>
          <cell r="D563" t="str">
            <v>CO2</v>
          </cell>
          <cell r="E563">
            <v>4514.4891017019299</v>
          </cell>
          <cell r="F563">
            <v>3846.53104271243</v>
          </cell>
          <cell r="G563">
            <v>3591.1589233476798</v>
          </cell>
          <cell r="H563">
            <v>2932.4763228015399</v>
          </cell>
          <cell r="I563">
            <v>993.858581223805</v>
          </cell>
          <cell r="J563">
            <v>2.7103149077382498</v>
          </cell>
          <cell r="K563">
            <v>2.2262358897819601</v>
          </cell>
          <cell r="L563">
            <v>1.1394705609248301E-3</v>
          </cell>
          <cell r="M563">
            <v>3.8902411766635401E-3</v>
          </cell>
          <cell r="N563">
            <v>4.18214183865035E-3</v>
          </cell>
          <cell r="O563">
            <v>4.6184529586577204E-3</v>
          </cell>
          <cell r="P563">
            <v>6.6762288166613802E-3</v>
          </cell>
        </row>
        <row r="564">
          <cell r="B564" t="str">
            <v>D-RLFO</v>
          </cell>
          <cell r="C564" t="str">
            <v>VAR_fout</v>
          </cell>
          <cell r="D564" t="str">
            <v>RLFO</v>
          </cell>
          <cell r="E564">
            <v>60.231911432003017</v>
          </cell>
          <cell r="F564">
            <v>51.320074512476324</v>
          </cell>
          <cell r="G564">
            <v>47.912933531416954</v>
          </cell>
          <cell r="H564">
            <v>39.125533832363203</v>
          </cell>
          <cell r="I564">
            <v>13.263418933476199</v>
          </cell>
          <cell r="J564">
            <v>3.7691164021716898E-2</v>
          </cell>
          <cell r="K564">
            <v>3.2125201183838929E-2</v>
          </cell>
          <cell r="L564">
            <v>2.858083184922152E-2</v>
          </cell>
          <cell r="M564">
            <v>2.5416949975663707E-2</v>
          </cell>
          <cell r="N564">
            <v>2.2134547899798861E-2</v>
          </cell>
          <cell r="O564">
            <v>2.2324110157237863E-2</v>
          </cell>
          <cell r="P564">
            <v>2.1484879342642284E-2</v>
          </cell>
        </row>
        <row r="565">
          <cell r="B565" t="str">
            <v>D-RLFO</v>
          </cell>
          <cell r="C565" t="str">
            <v>VAR_fin</v>
          </cell>
          <cell r="D565" t="str">
            <v>LFO</v>
          </cell>
          <cell r="E565">
            <v>61.254940321600159</v>
          </cell>
          <cell r="F565">
            <v>52.191737350236572</v>
          </cell>
          <cell r="G565">
            <v>48.726715377851804</v>
          </cell>
          <cell r="H565">
            <v>39.789366659451034</v>
          </cell>
          <cell r="I565">
            <v>13.485191061381334</v>
          </cell>
          <cell r="J565">
            <v>3.6774964826841873E-2</v>
          </cell>
          <cell r="K565">
            <v>3.0206728490935683E-2</v>
          </cell>
          <cell r="L565">
            <v>1.5460930270350509E-5</v>
          </cell>
          <cell r="M565">
            <v>5.2784819222029055E-5</v>
          </cell>
          <cell r="N565">
            <v>5.6745479493220526E-5</v>
          </cell>
          <cell r="O565">
            <v>6.2665576101190337E-5</v>
          </cell>
          <cell r="P565">
            <v>9.058655110802402E-5</v>
          </cell>
        </row>
        <row r="566">
          <cell r="B566" t="str">
            <v>D-RLFO</v>
          </cell>
          <cell r="C566" t="str">
            <v>VAR_fin</v>
          </cell>
          <cell r="D566" t="str">
            <v>BDS</v>
          </cell>
          <cell r="G566">
            <v>1.112539793086903E-5</v>
          </cell>
          <cell r="H566">
            <v>7.0764637572640705E-4</v>
          </cell>
          <cell r="I566">
            <v>3.5046758613069525E-3</v>
          </cell>
          <cell r="J566">
            <v>1.556276927353424E-3</v>
          </cell>
          <cell r="K566">
            <v>2.464006098155148E-3</v>
          </cell>
          <cell r="L566">
            <v>2.9050729589154823E-2</v>
          </cell>
          <cell r="M566">
            <v>2.579573466946149E-2</v>
          </cell>
          <cell r="N566">
            <v>2.2453620885898144E-2</v>
          </cell>
          <cell r="O566">
            <v>2.2640504057194803E-2</v>
          </cell>
          <cell r="P566">
            <v>2.1759173180288097E-2</v>
          </cell>
        </row>
        <row r="567">
          <cell r="B567" t="str">
            <v>G-INTC-EXP00-IT</v>
          </cell>
          <cell r="C567" t="str">
            <v>VAR_fout</v>
          </cell>
          <cell r="D567" t="str">
            <v>ELC_E-IT</v>
          </cell>
          <cell r="E567">
            <v>71.694134115544372</v>
          </cell>
          <cell r="F567">
            <v>35.5058804860317</v>
          </cell>
          <cell r="G567">
            <v>54.231227539005836</v>
          </cell>
          <cell r="H567">
            <v>47.979384328994449</v>
          </cell>
          <cell r="I567">
            <v>46.53131263446825</v>
          </cell>
          <cell r="J567">
            <v>48.613505890578658</v>
          </cell>
          <cell r="K567">
            <v>47.463799375754334</v>
          </cell>
          <cell r="L567">
            <v>46.902779093516187</v>
          </cell>
          <cell r="M567">
            <v>42.898875627000294</v>
          </cell>
          <cell r="N567">
            <v>38.395069731189402</v>
          </cell>
          <cell r="O567">
            <v>39.232393427834559</v>
          </cell>
          <cell r="P567">
            <v>39.111739872254226</v>
          </cell>
        </row>
        <row r="568">
          <cell r="B568" t="str">
            <v>G-INTC-EXP00-IT</v>
          </cell>
          <cell r="C568" t="str">
            <v>VAR_fin</v>
          </cell>
          <cell r="D568" t="str">
            <v>ELC</v>
          </cell>
          <cell r="E568">
            <v>71.694134115544372</v>
          </cell>
          <cell r="F568">
            <v>35.5058804860317</v>
          </cell>
          <cell r="G568">
            <v>54.231227539005836</v>
          </cell>
          <cell r="H568">
            <v>47.979384328994449</v>
          </cell>
          <cell r="I568">
            <v>46.53131263446825</v>
          </cell>
          <cell r="J568">
            <v>48.613505890578658</v>
          </cell>
          <cell r="K568">
            <v>47.463799375754334</v>
          </cell>
          <cell r="L568">
            <v>46.902779093516187</v>
          </cell>
          <cell r="M568">
            <v>42.898875627000294</v>
          </cell>
          <cell r="N568">
            <v>38.395069731189402</v>
          </cell>
          <cell r="O568">
            <v>39.232393427834559</v>
          </cell>
          <cell r="P568">
            <v>39.111739872254226</v>
          </cell>
        </row>
        <row r="569">
          <cell r="B569" t="str">
            <v>G-INTC-EXP00-IT</v>
          </cell>
          <cell r="C569" t="str">
            <v>VAR_ncap</v>
          </cell>
          <cell r="D569" t="str">
            <v>-</v>
          </cell>
          <cell r="E569">
            <v>7.6918741724175499E-5</v>
          </cell>
          <cell r="F569">
            <v>1.1301340901325801E-4</v>
          </cell>
          <cell r="G569">
            <v>1.1344734392145099</v>
          </cell>
          <cell r="H569">
            <v>0.88731817255510503</v>
          </cell>
          <cell r="I569">
            <v>1.78430402671556E-4</v>
          </cell>
          <cell r="J569">
            <v>7.5405438789992297E-5</v>
          </cell>
          <cell r="K569">
            <v>1.0161281852361499</v>
          </cell>
          <cell r="L569">
            <v>1.67599972714885</v>
          </cell>
          <cell r="M569">
            <v>1.05773011355712</v>
          </cell>
          <cell r="N569">
            <v>2.1722797405700499E-4</v>
          </cell>
        </row>
        <row r="570">
          <cell r="B570" t="str">
            <v>G-INTC-EXP00-IT</v>
          </cell>
          <cell r="C570" t="str">
            <v>VAR_cap</v>
          </cell>
          <cell r="D570" t="str">
            <v>-</v>
          </cell>
          <cell r="E570">
            <v>3.7499904526402061</v>
          </cell>
          <cell r="F570">
            <v>3.7499719106164915</v>
          </cell>
          <cell r="G570">
            <v>3.7499675105305408</v>
          </cell>
          <cell r="H570">
            <v>3.7500461882332612</v>
          </cell>
          <cell r="I570">
            <v>5.0982584116959266</v>
          </cell>
          <cell r="J570">
            <v>5.771868874313232</v>
          </cell>
          <cell r="K570">
            <v>5.7719980313951664</v>
          </cell>
          <cell r="L570">
            <v>5.7719982468309006</v>
          </cell>
          <cell r="M570">
            <v>5.7719977909459477</v>
          </cell>
          <cell r="N570">
            <v>5.7183727588761153</v>
          </cell>
          <cell r="O570">
            <v>5.7719037516784031</v>
          </cell>
          <cell r="P570">
            <v>5.7719851067988834</v>
          </cell>
        </row>
        <row r="571">
          <cell r="B571" t="str">
            <v>EWOD-CCS</v>
          </cell>
          <cell r="C571" t="str">
            <v>VAR_fout</v>
          </cell>
          <cell r="D571" t="str">
            <v>CO2_O</v>
          </cell>
          <cell r="J571">
            <v>0.50669595155401692</v>
          </cell>
          <cell r="K571">
            <v>1.3168382454918233</v>
          </cell>
          <cell r="L571">
            <v>1.9112218195220267</v>
          </cell>
          <cell r="M571">
            <v>175.82538603339759</v>
          </cell>
          <cell r="N571">
            <v>187.25584950788098</v>
          </cell>
          <cell r="O571">
            <v>197.53616061050585</v>
          </cell>
          <cell r="P571">
            <v>198.48340466876056</v>
          </cell>
        </row>
        <row r="572">
          <cell r="B572" t="str">
            <v>EWOD-CCS</v>
          </cell>
          <cell r="C572" t="str">
            <v>VAR_fout</v>
          </cell>
          <cell r="D572" t="str">
            <v>CO2</v>
          </cell>
          <cell r="J572">
            <v>-0.50669595155401703</v>
          </cell>
          <cell r="K572">
            <v>-1.3168382454918199</v>
          </cell>
          <cell r="L572">
            <v>-1.9112218195220301</v>
          </cell>
          <cell r="M572">
            <v>-175.82538603339799</v>
          </cell>
          <cell r="N572">
            <v>-187.25584950788101</v>
          </cell>
          <cell r="O572">
            <v>-197.53616061050599</v>
          </cell>
          <cell r="P572">
            <v>-198.48340466875999</v>
          </cell>
        </row>
        <row r="573">
          <cell r="B573" t="str">
            <v>EWOD-CCS</v>
          </cell>
          <cell r="C573" t="str">
            <v>VAR_fout</v>
          </cell>
          <cell r="D573" t="str">
            <v>ELC13</v>
          </cell>
          <cell r="J573">
            <v>1.1230121912749215E-3</v>
          </cell>
          <cell r="K573">
            <v>2.918565658732609E-3</v>
          </cell>
          <cell r="L573">
            <v>4.2359237269829738E-3</v>
          </cell>
          <cell r="M573">
            <v>0.38968942113222127</v>
          </cell>
          <cell r="N573">
            <v>0.41502325258360406</v>
          </cell>
          <cell r="O573">
            <v>0.43780795150006302</v>
          </cell>
          <cell r="P573">
            <v>0.43990736954804605</v>
          </cell>
        </row>
        <row r="574">
          <cell r="B574" t="str">
            <v>EWOD-CCS</v>
          </cell>
          <cell r="C574" t="str">
            <v>VAR_fin</v>
          </cell>
          <cell r="D574" t="str">
            <v>EWOD</v>
          </cell>
          <cell r="J574">
            <v>8.0047121775437824E-3</v>
          </cell>
          <cell r="K574">
            <v>1.494849465362794E-2</v>
          </cell>
          <cell r="L574">
            <v>1.8614333305700396E-2</v>
          </cell>
          <cell r="M574">
            <v>1.4778287203975669</v>
          </cell>
          <cell r="N574">
            <v>1.5789134124964503</v>
          </cell>
          <cell r="O574">
            <v>1.6607233230049205</v>
          </cell>
          <cell r="P574">
            <v>1.6837466470313716</v>
          </cell>
        </row>
        <row r="575">
          <cell r="B575" t="str">
            <v>EWOD-CCS</v>
          </cell>
          <cell r="C575" t="str">
            <v>VAR_ncap</v>
          </cell>
          <cell r="D575" t="str">
            <v>-</v>
          </cell>
          <cell r="J575">
            <v>6.8735175025180697E-4</v>
          </cell>
          <cell r="K575">
            <v>1.8028464751388E-6</v>
          </cell>
          <cell r="L575">
            <v>1.6620748737344499E-2</v>
          </cell>
          <cell r="M575">
            <v>5.7439661787398802E-3</v>
          </cell>
          <cell r="N575">
            <v>1.37298780928864E-4</v>
          </cell>
          <cell r="O575">
            <v>4.6669299774396997E-3</v>
          </cell>
        </row>
        <row r="576">
          <cell r="B576" t="str">
            <v>EWOD-CCS</v>
          </cell>
          <cell r="C576" t="str">
            <v>VAR_cap</v>
          </cell>
          <cell r="D576" t="str">
            <v>-</v>
          </cell>
          <cell r="J576">
            <v>2.64802187676975E-4</v>
          </cell>
          <cell r="K576">
            <v>6.5853015675241503E-4</v>
          </cell>
          <cell r="L576">
            <v>6.8598501754970026E-4</v>
          </cell>
          <cell r="M576">
            <v>2.0463165649676662E-2</v>
          </cell>
          <cell r="N576">
            <v>2.3076570959467343E-2</v>
          </cell>
          <cell r="O576">
            <v>2.5087214394059892E-2</v>
          </cell>
          <cell r="P576">
            <v>2.7162789439062026E-2</v>
          </cell>
        </row>
        <row r="577">
          <cell r="B577" t="str">
            <v>EOIL-ENG</v>
          </cell>
          <cell r="C577" t="str">
            <v>VAR_fout</v>
          </cell>
          <cell r="D577" t="str">
            <v>ELC35</v>
          </cell>
          <cell r="E577">
            <v>3.9626518624696162E-2</v>
          </cell>
          <cell r="F577">
            <v>2.8346194989813106E-4</v>
          </cell>
          <cell r="G577">
            <v>1.6924694106534442E-2</v>
          </cell>
          <cell r="H577">
            <v>1.9779884273355289E-3</v>
          </cell>
          <cell r="I577">
            <v>2.6641007578707167E-3</v>
          </cell>
          <cell r="J577">
            <v>0.1686833131419902</v>
          </cell>
          <cell r="K577">
            <v>2.0955205712590401E-2</v>
          </cell>
          <cell r="L577">
            <v>5.4978263898221588E-5</v>
          </cell>
          <cell r="M577">
            <v>2.5546448093812397E-4</v>
          </cell>
          <cell r="N577">
            <v>3.0573512782342422E-4</v>
          </cell>
          <cell r="O577">
            <v>3.2046518717907999E-4</v>
          </cell>
          <cell r="P577">
            <v>5.0458373482279979E-4</v>
          </cell>
        </row>
        <row r="578">
          <cell r="B578" t="str">
            <v>EOIL-ENG</v>
          </cell>
          <cell r="C578" t="str">
            <v>VAR_fout</v>
          </cell>
          <cell r="D578" t="str">
            <v>CO2_E</v>
          </cell>
          <cell r="E578">
            <v>12.4513752487522</v>
          </cell>
          <cell r="F578">
            <v>31.486921418841298</v>
          </cell>
          <cell r="G578">
            <v>4.1531899257881699</v>
          </cell>
          <cell r="H578">
            <v>0.584298085636343</v>
          </cell>
          <cell r="I578">
            <v>0.68371035401811098</v>
          </cell>
          <cell r="J578">
            <v>35.9976762517081</v>
          </cell>
          <cell r="K578">
            <v>4.8671326404442103</v>
          </cell>
          <cell r="L578">
            <v>1.5639050281178998E-2</v>
          </cell>
          <cell r="M578">
            <v>6.6469273408650997E-2</v>
          </cell>
          <cell r="N578">
            <v>7.8577169944862996E-2</v>
          </cell>
          <cell r="O578">
            <v>8.26335120955939E-2</v>
          </cell>
          <cell r="P578">
            <v>0.12885326054281601</v>
          </cell>
        </row>
        <row r="579">
          <cell r="B579" t="str">
            <v>EOIL-ENG</v>
          </cell>
          <cell r="C579" t="str">
            <v>VAR_fin</v>
          </cell>
          <cell r="D579" t="str">
            <v>ELFO</v>
          </cell>
          <cell r="E579">
            <v>0.16894674693015249</v>
          </cell>
          <cell r="F579">
            <v>0.42723095547952944</v>
          </cell>
          <cell r="G579">
            <v>5.6352644854656214E-2</v>
          </cell>
          <cell r="H579">
            <v>7.9280608634510561E-3</v>
          </cell>
          <cell r="I579">
            <v>9.276938317749131E-3</v>
          </cell>
          <cell r="J579">
            <v>0.48843522729590355</v>
          </cell>
          <cell r="K579">
            <v>6.6039791593544256E-2</v>
          </cell>
          <cell r="L579">
            <v>2.1219878264829017E-4</v>
          </cell>
          <cell r="M579">
            <v>9.0188973417436964E-4</v>
          </cell>
          <cell r="N579">
            <v>1.0661759829696475E-3</v>
          </cell>
          <cell r="O579">
            <v>1.1212145467516144E-3</v>
          </cell>
          <cell r="P579">
            <v>1.7483481756148703E-3</v>
          </cell>
        </row>
        <row r="580">
          <cell r="B580" t="str">
            <v>EOIL-ENG</v>
          </cell>
          <cell r="C580" t="str">
            <v>VAR_ncap</v>
          </cell>
          <cell r="D580" t="str">
            <v>-</v>
          </cell>
          <cell r="F580">
            <v>9.7487912874586006E-5</v>
          </cell>
          <cell r="G580">
            <v>1.10396902219209E-2</v>
          </cell>
          <cell r="H580">
            <v>4.0260634898692103E-2</v>
          </cell>
          <cell r="I580">
            <v>4.3749132252719203E-3</v>
          </cell>
          <cell r="J580">
            <v>1.5109150434569599E-4</v>
          </cell>
          <cell r="K580">
            <v>8.0613060049384094E-5</v>
          </cell>
          <cell r="L580">
            <v>1.08967556316012E-4</v>
          </cell>
          <cell r="M580">
            <v>1.5574459171726601E-4</v>
          </cell>
          <cell r="N580">
            <v>3.9482013578958598E-3</v>
          </cell>
          <cell r="O580">
            <v>9.84566904439274E-4</v>
          </cell>
          <cell r="P580">
            <v>4.2919423275804801E-3</v>
          </cell>
        </row>
        <row r="581">
          <cell r="B581" t="str">
            <v>EOIL-ENG</v>
          </cell>
          <cell r="C581" t="str">
            <v>VAR_cap</v>
          </cell>
          <cell r="D581" t="str">
            <v>-</v>
          </cell>
          <cell r="E581">
            <v>3.1271568515535704E-2</v>
          </cell>
          <cell r="F581">
            <v>2.6543946963533391E-2</v>
          </cell>
          <cell r="G581">
            <v>2.4711294483762799E-2</v>
          </cell>
          <cell r="H581">
            <v>5.837111614330602E-2</v>
          </cell>
          <cell r="I581">
            <v>6.2728035761723033E-2</v>
          </cell>
          <cell r="J581">
            <v>6.2856065158980581E-2</v>
          </cell>
          <cell r="K581">
            <v>5.7099849458635409E-2</v>
          </cell>
          <cell r="L581">
            <v>1.4457279047001097E-2</v>
          </cell>
          <cell r="M581">
            <v>4.2881998717197601E-3</v>
          </cell>
          <cell r="N581">
            <v>4.3646965202418292E-3</v>
          </cell>
          <cell r="O581">
            <v>5.1940069318269578E-3</v>
          </cell>
          <cell r="P581">
            <v>9.4059617846991416E-3</v>
          </cell>
        </row>
        <row r="582">
          <cell r="B582" t="str">
            <v>D-SWOD</v>
          </cell>
          <cell r="C582" t="str">
            <v>VAR_fout</v>
          </cell>
          <cell r="D582" t="str">
            <v>SWOD</v>
          </cell>
          <cell r="E582">
            <v>8.5744038146454571</v>
          </cell>
          <cell r="F582">
            <v>8.4404583339081949</v>
          </cell>
          <cell r="G582">
            <v>8.4994158003843037</v>
          </cell>
          <cell r="H582">
            <v>8.3979234094179347</v>
          </cell>
          <cell r="I582">
            <v>10.335602470048466</v>
          </cell>
          <cell r="J582">
            <v>11.529247907735677</v>
          </cell>
          <cell r="K582">
            <v>22.465127677358986</v>
          </cell>
          <cell r="L582">
            <v>8.0850639994988587</v>
          </cell>
          <cell r="M582">
            <v>3.9551193656908925</v>
          </cell>
          <cell r="N582">
            <v>3.1048862262230581</v>
          </cell>
          <cell r="O582">
            <v>0.56747689371619725</v>
          </cell>
          <cell r="P582">
            <v>0.86388050590439858</v>
          </cell>
        </row>
        <row r="583">
          <cell r="B583" t="str">
            <v>D-SWOD</v>
          </cell>
          <cell r="C583" t="str">
            <v>VAR_fin</v>
          </cell>
          <cell r="D583" t="str">
            <v>WOD</v>
          </cell>
          <cell r="E583">
            <v>8.5744038146454571</v>
          </cell>
          <cell r="F583">
            <v>8.4404583339081949</v>
          </cell>
          <cell r="G583">
            <v>8.4994158003843037</v>
          </cell>
          <cell r="H583">
            <v>8.3979234094179347</v>
          </cell>
          <cell r="I583">
            <v>10.335602470048466</v>
          </cell>
          <cell r="J583">
            <v>11.529247907735677</v>
          </cell>
          <cell r="K583">
            <v>22.465127677358986</v>
          </cell>
          <cell r="L583">
            <v>8.0850639994988587</v>
          </cell>
          <cell r="M583">
            <v>3.9551193656908925</v>
          </cell>
          <cell r="N583">
            <v>3.1048862262230581</v>
          </cell>
          <cell r="O583">
            <v>0.56747689371619725</v>
          </cell>
          <cell r="P583">
            <v>0.86388050590439858</v>
          </cell>
        </row>
        <row r="584">
          <cell r="B584" t="str">
            <v>SCOM-CHPWOD</v>
          </cell>
          <cell r="C584" t="str">
            <v>VAR_fout</v>
          </cell>
          <cell r="D584" t="str">
            <v>SCOM_KEV_WOD_ELC_CHP</v>
          </cell>
          <cell r="H584">
            <v>4.7254127228164161E-3</v>
          </cell>
          <cell r="I584">
            <v>7.6333575283140248E-3</v>
          </cell>
          <cell r="J584">
            <v>1.5404430447060405E-2</v>
          </cell>
          <cell r="K584">
            <v>1.3950246591353818E-2</v>
          </cell>
          <cell r="L584">
            <v>1.2046808187844147E-2</v>
          </cell>
          <cell r="M584">
            <v>2.5524436120299924E-2</v>
          </cell>
          <cell r="N584">
            <v>1.4854269003581841E-2</v>
          </cell>
          <cell r="O584">
            <v>1.356909506850216E-2</v>
          </cell>
          <cell r="P584">
            <v>1.8646058050235604E-2</v>
          </cell>
        </row>
        <row r="585">
          <cell r="B585" t="str">
            <v>SCOM-CHPWOD</v>
          </cell>
          <cell r="C585" t="str">
            <v>VAR_fout</v>
          </cell>
          <cell r="D585" t="str">
            <v>SCOM_LTH_CHPWOD</v>
          </cell>
          <cell r="H585">
            <v>7.5520053678247486E-3</v>
          </cell>
          <cell r="I585">
            <v>1.1936473004864629E-2</v>
          </cell>
          <cell r="J585">
            <v>2.3557715841133711E-2</v>
          </cell>
          <cell r="K585">
            <v>2.0910568018293774E-2</v>
          </cell>
          <cell r="L585">
            <v>1.7691895029561741E-2</v>
          </cell>
          <cell r="M585">
            <v>3.7485086297361643E-2</v>
          </cell>
          <cell r="N585">
            <v>2.1814920919669138E-2</v>
          </cell>
          <cell r="O585">
            <v>1.9927519543335978E-2</v>
          </cell>
          <cell r="P585">
            <v>2.7383527370573851E-2</v>
          </cell>
        </row>
        <row r="586">
          <cell r="B586" t="str">
            <v>SCOM-CHPWOD</v>
          </cell>
          <cell r="C586" t="str">
            <v>VAR_fin</v>
          </cell>
          <cell r="D586" t="str">
            <v>SWOD</v>
          </cell>
          <cell r="H586">
            <v>1.8977437390276818E-2</v>
          </cell>
          <cell r="I586">
            <v>2.9598780690487804E-2</v>
          </cell>
          <cell r="J586">
            <v>4.7295266984217939E-2</v>
          </cell>
          <cell r="K586">
            <v>4.1864456023902701E-2</v>
          </cell>
          <cell r="L586">
            <v>3.4576098608286726E-2</v>
          </cell>
          <cell r="M586">
            <v>7.3513037703157522E-2</v>
          </cell>
          <cell r="N586">
            <v>4.9438118436812985E-2</v>
          </cell>
          <cell r="O586">
            <v>4.059346365904442E-2</v>
          </cell>
          <cell r="P586">
            <v>6.1796265976215639E-2</v>
          </cell>
        </row>
        <row r="587">
          <cell r="B587" t="str">
            <v>SCOM-CHPWOD</v>
          </cell>
          <cell r="C587" t="str">
            <v>VAR_ncap</v>
          </cell>
          <cell r="D587" t="str">
            <v>-</v>
          </cell>
          <cell r="H587">
            <v>4.9836740038728604E-4</v>
          </cell>
          <cell r="I587">
            <v>3.44630524467401E-4</v>
          </cell>
          <cell r="J587">
            <v>5.1678380225394496E-4</v>
          </cell>
          <cell r="K587">
            <v>3.5253582136644601E-4</v>
          </cell>
          <cell r="L587">
            <v>5.3958726903311405E-4</v>
          </cell>
          <cell r="M587">
            <v>1.0161878958006099E-3</v>
          </cell>
          <cell r="N587">
            <v>1.08278380624626E-4</v>
          </cell>
          <cell r="O587">
            <v>4.9456493185605496E-4</v>
          </cell>
          <cell r="P587">
            <v>1.4933258683854499E-3</v>
          </cell>
        </row>
        <row r="588">
          <cell r="B588" t="str">
            <v>SCOM-CHPWOD</v>
          </cell>
          <cell r="C588" t="str">
            <v>VAR_cap</v>
          </cell>
          <cell r="D588" t="str">
            <v>-</v>
          </cell>
          <cell r="H588">
            <v>4.9836740038728604E-4</v>
          </cell>
          <cell r="I588">
            <v>8.4233621999752612E-4</v>
          </cell>
          <cell r="J588">
            <v>1.2629856330931973E-3</v>
          </cell>
          <cell r="K588">
            <v>1.211796541258741E-3</v>
          </cell>
          <cell r="L588">
            <v>1.4051172311597142E-3</v>
          </cell>
          <cell r="M588">
            <v>1.9372621140818279E-3</v>
          </cell>
          <cell r="N588">
            <v>1.6593625860968561E-3</v>
          </cell>
          <cell r="O588">
            <v>1.3866078847167714E-3</v>
          </cell>
          <cell r="P588">
            <v>2.0921229358843133E-3</v>
          </cell>
        </row>
        <row r="589">
          <cell r="B589" t="str">
            <v>ENUC_BMGL</v>
          </cell>
          <cell r="C589" t="str">
            <v>VAR_fout</v>
          </cell>
          <cell r="D589" t="str">
            <v>ELC</v>
          </cell>
          <cell r="E589">
            <v>32.820826454078222</v>
          </cell>
          <cell r="F589">
            <v>2.0483936368386448E-2</v>
          </cell>
        </row>
        <row r="590">
          <cell r="B590" t="str">
            <v>ENUC_BMGL</v>
          </cell>
          <cell r="C590" t="str">
            <v>VAR_fin</v>
          </cell>
          <cell r="D590" t="str">
            <v>URN</v>
          </cell>
          <cell r="E590">
            <v>98.945579158283365</v>
          </cell>
          <cell r="F590">
            <v>6.1753318437829184E-2</v>
          </cell>
        </row>
        <row r="591">
          <cell r="B591" t="str">
            <v>ENUC_BMGL</v>
          </cell>
          <cell r="C591" t="str">
            <v>VAR_cap</v>
          </cell>
          <cell r="D591" t="str">
            <v>-</v>
          </cell>
          <cell r="E591">
            <v>1.2329998476989745</v>
          </cell>
          <cell r="F591">
            <v>7.6101253674010216E-4</v>
          </cell>
        </row>
        <row r="592">
          <cell r="B592" t="str">
            <v>D-RSH2R</v>
          </cell>
          <cell r="C592" t="str">
            <v>VAR_fout</v>
          </cell>
          <cell r="D592" t="str">
            <v>RSH2</v>
          </cell>
          <cell r="H592">
            <v>6.7002036285810128E-3</v>
          </cell>
          <cell r="I592">
            <v>1.3122343664483813E-2</v>
          </cell>
          <cell r="J592">
            <v>8.7603421068637971E-2</v>
          </cell>
          <cell r="K592">
            <v>1.5743854272856961E-2</v>
          </cell>
          <cell r="L592">
            <v>0.10675032140876045</v>
          </cell>
          <cell r="M592">
            <v>2.5271563465293065E-2</v>
          </cell>
          <cell r="N592">
            <v>0.11542388785449158</v>
          </cell>
          <cell r="O592">
            <v>4.721495231481064E-2</v>
          </cell>
          <cell r="P592">
            <v>5.1922601625775756E-2</v>
          </cell>
        </row>
        <row r="593">
          <cell r="B593" t="str">
            <v>D-RSH2R</v>
          </cell>
          <cell r="C593" t="str">
            <v>VAR_fin</v>
          </cell>
          <cell r="D593" t="str">
            <v>H2</v>
          </cell>
          <cell r="H593">
            <v>6.7002036285810128E-3</v>
          </cell>
          <cell r="I593">
            <v>1.3122343664483813E-2</v>
          </cell>
          <cell r="J593">
            <v>8.7603421068637971E-2</v>
          </cell>
          <cell r="K593">
            <v>1.5743854272856961E-2</v>
          </cell>
          <cell r="L593">
            <v>0.10675032140876045</v>
          </cell>
          <cell r="M593">
            <v>2.5271563465293065E-2</v>
          </cell>
          <cell r="N593">
            <v>0.11542388785449158</v>
          </cell>
          <cell r="O593">
            <v>4.721495231481064E-2</v>
          </cell>
          <cell r="P593">
            <v>5.1922601625775756E-2</v>
          </cell>
        </row>
        <row r="594">
          <cell r="B594" t="str">
            <v>D-RSH2R</v>
          </cell>
          <cell r="C594" t="str">
            <v>VAR_ncap</v>
          </cell>
          <cell r="D594" t="str">
            <v>-</v>
          </cell>
          <cell r="H594">
            <v>4.9254784059840704E-4</v>
          </cell>
          <cell r="I594">
            <v>7.8896765202518505E-4</v>
          </cell>
          <cell r="J594">
            <v>5.3203395688345596E-3</v>
          </cell>
          <cell r="K594">
            <v>1.2238968582584701E-3</v>
          </cell>
          <cell r="L594">
            <v>3.4345141083745902E-3</v>
          </cell>
          <cell r="M594">
            <v>1.8458021217815501E-5</v>
          </cell>
          <cell r="N594">
            <v>4.6599977746025999E-3</v>
          </cell>
          <cell r="O594">
            <v>1.3733117917399901E-3</v>
          </cell>
          <cell r="P594">
            <v>1.5864474702026799E-3</v>
          </cell>
        </row>
        <row r="595">
          <cell r="B595" t="str">
            <v>D-RSH2R</v>
          </cell>
          <cell r="C595" t="str">
            <v>VAR_cap</v>
          </cell>
          <cell r="D595" t="str">
            <v>-</v>
          </cell>
          <cell r="H595">
            <v>4.9254784059840704E-4</v>
          </cell>
          <cell r="I595">
            <v>1.16290116786592E-3</v>
          </cell>
          <cell r="J595">
            <v>5.4860203598352097E-3</v>
          </cell>
          <cell r="K595">
            <v>1.2238968582584701E-3</v>
          </cell>
          <cell r="L595">
            <v>4.6584109666330496E-3</v>
          </cell>
          <cell r="M595">
            <v>1.2490975685105999E-3</v>
          </cell>
          <cell r="N595">
            <v>4.6740107743572096E-3</v>
          </cell>
          <cell r="O595">
            <v>2.19869955996992E-3</v>
          </cell>
          <cell r="P595">
            <v>2.95975926194268E-3</v>
          </cell>
        </row>
        <row r="596">
          <cell r="B596" t="str">
            <v>ENGA-GTOC</v>
          </cell>
          <cell r="C596" t="str">
            <v>VAR_fout</v>
          </cell>
          <cell r="D596" t="str">
            <v>ELC13</v>
          </cell>
          <cell r="J596">
            <v>1.0680723612660782E-4</v>
          </cell>
          <cell r="K596">
            <v>2.765899724281753E-4</v>
          </cell>
          <cell r="L596">
            <v>8.7138827695388121E-3</v>
          </cell>
          <cell r="M596">
            <v>1.275164292450652E-2</v>
          </cell>
          <cell r="N596">
            <v>1.3223125760462483E-2</v>
          </cell>
          <cell r="O596">
            <v>1.3420312846630136E-2</v>
          </cell>
          <cell r="P596">
            <v>2.0219804174221059E-2</v>
          </cell>
        </row>
        <row r="597">
          <cell r="B597" t="str">
            <v>ENGA-GTOC</v>
          </cell>
          <cell r="C597" t="str">
            <v>VAR_fout</v>
          </cell>
          <cell r="D597" t="str">
            <v>CO2_E</v>
          </cell>
          <cell r="J597">
            <v>2.46524635334598E-2</v>
          </cell>
          <cell r="K597">
            <v>4.2589260794139203E-2</v>
          </cell>
          <cell r="L597">
            <v>1.23999934312927</v>
          </cell>
          <cell r="M597">
            <v>1.84850570657462</v>
          </cell>
          <cell r="N597">
            <v>1.9610060612651601</v>
          </cell>
          <cell r="O597">
            <v>1.9648488462507501</v>
          </cell>
          <cell r="P597">
            <v>2.9986515095025199</v>
          </cell>
        </row>
        <row r="598">
          <cell r="B598" t="str">
            <v>ENGA-GTOC</v>
          </cell>
          <cell r="C598" t="str">
            <v>VAR_fin</v>
          </cell>
          <cell r="D598" t="str">
            <v>ENGA</v>
          </cell>
          <cell r="J598">
            <v>4.3710041725992523E-4</v>
          </cell>
          <cell r="K598">
            <v>7.5512873748473581E-4</v>
          </cell>
          <cell r="L598">
            <v>2.1985803956192748E-2</v>
          </cell>
          <cell r="M598">
            <v>3.2774923875436533E-2</v>
          </cell>
          <cell r="N598">
            <v>3.4769611015339652E-2</v>
          </cell>
          <cell r="O598">
            <v>3.4837745500899783E-2</v>
          </cell>
          <cell r="P598">
            <v>5.3167579955718393E-2</v>
          </cell>
        </row>
        <row r="599">
          <cell r="B599" t="str">
            <v>ENGA-GTOC</v>
          </cell>
          <cell r="C599" t="str">
            <v>VAR_fin</v>
          </cell>
          <cell r="D599" t="str">
            <v>GTC</v>
          </cell>
          <cell r="I599">
            <v>1.3147891946572101E-3</v>
          </cell>
          <cell r="J599">
            <v>5.4659242477738731E-3</v>
          </cell>
          <cell r="K599">
            <v>5.5625897815981956E-3</v>
          </cell>
          <cell r="L599">
            <v>5.6362541066269636E-3</v>
          </cell>
          <cell r="M599">
            <v>1.2685010372825793E-2</v>
          </cell>
          <cell r="N599">
            <v>1.3025265074254631E-2</v>
          </cell>
          <cell r="O599">
            <v>1.5955590784510559E-2</v>
          </cell>
          <cell r="P599">
            <v>1.8649502177538663E-2</v>
          </cell>
        </row>
        <row r="600">
          <cell r="B600" t="str">
            <v>ENGA-GTOC</v>
          </cell>
          <cell r="C600" t="str">
            <v>VAR_ncap</v>
          </cell>
          <cell r="D600" t="str">
            <v>-</v>
          </cell>
          <cell r="I600">
            <v>5.4596827153345403E-3</v>
          </cell>
          <cell r="J600">
            <v>5.2241963282373E-5</v>
          </cell>
          <cell r="K600">
            <v>1.67218216419647E-4</v>
          </cell>
          <cell r="L600">
            <v>6.7651974080911699E-3</v>
          </cell>
          <cell r="M600">
            <v>6.0213443325883001E-4</v>
          </cell>
          <cell r="N600">
            <v>5.8868140661046701E-3</v>
          </cell>
          <cell r="O600">
            <v>5.3825592012522504E-3</v>
          </cell>
        </row>
        <row r="601">
          <cell r="B601" t="str">
            <v>ENGA-GTOC</v>
          </cell>
          <cell r="C601" t="str">
            <v>VAR_cap</v>
          </cell>
          <cell r="D601" t="str">
            <v>-</v>
          </cell>
          <cell r="I601">
            <v>1.3147891946572101E-3</v>
          </cell>
          <cell r="J601">
            <v>5.4659242477738765E-3</v>
          </cell>
          <cell r="K601">
            <v>5.5625897815981887E-3</v>
          </cell>
          <cell r="L601">
            <v>5.636254106626961E-3</v>
          </cell>
          <cell r="M601">
            <v>1.2685010372825781E-2</v>
          </cell>
          <cell r="N601">
            <v>1.3025265074254624E-2</v>
          </cell>
          <cell r="O601">
            <v>1.5955590784510584E-2</v>
          </cell>
          <cell r="P601">
            <v>1.8649502177538701E-2</v>
          </cell>
        </row>
        <row r="602">
          <cell r="B602" t="str">
            <v>D-RSH2</v>
          </cell>
          <cell r="C602" t="str">
            <v>VAR_fout</v>
          </cell>
          <cell r="D602" t="str">
            <v>RSH2</v>
          </cell>
          <cell r="H602">
            <v>6.1072983482341669E-3</v>
          </cell>
          <cell r="I602">
            <v>1.8477491554316598E-2</v>
          </cell>
          <cell r="J602">
            <v>3.3326993725243489E-2</v>
          </cell>
          <cell r="K602">
            <v>2.2980793300605189E-2</v>
          </cell>
          <cell r="L602">
            <v>0.14986026976695779</v>
          </cell>
          <cell r="M602">
            <v>1.5291583272262319</v>
          </cell>
          <cell r="N602">
            <v>1.4084336789804663</v>
          </cell>
          <cell r="O602">
            <v>1.6453940106939586</v>
          </cell>
          <cell r="P602">
            <v>1.3080768676311645</v>
          </cell>
        </row>
        <row r="603">
          <cell r="B603" t="str">
            <v>D-RSH2</v>
          </cell>
          <cell r="C603" t="str">
            <v>VAR_fin</v>
          </cell>
          <cell r="D603" t="str">
            <v>H2</v>
          </cell>
          <cell r="H603">
            <v>6.1538261167948596E-3</v>
          </cell>
          <cell r="I603">
            <v>1.8618260254583224E-2</v>
          </cell>
          <cell r="J603">
            <v>3.358089169492761E-2</v>
          </cell>
          <cell r="K603">
            <v>2.3155869900938778E-2</v>
          </cell>
          <cell r="L603">
            <v>0.15100196345057773</v>
          </cell>
          <cell r="M603">
            <v>1.5408080487045368</v>
          </cell>
          <cell r="N603">
            <v>1.4191636732450543</v>
          </cell>
          <cell r="O603">
            <v>1.6579292607104987</v>
          </cell>
          <cell r="P603">
            <v>1.318042304766611</v>
          </cell>
        </row>
        <row r="604">
          <cell r="B604" t="str">
            <v>D-RSH2</v>
          </cell>
          <cell r="C604" t="str">
            <v>VAR_ncap</v>
          </cell>
          <cell r="D604" t="str">
            <v>-</v>
          </cell>
          <cell r="H604">
            <v>6.4327995026851499E-4</v>
          </cell>
          <cell r="I604">
            <v>1.2618540857764599E-3</v>
          </cell>
          <cell r="J604">
            <v>5.5944556552090603E-4</v>
          </cell>
          <cell r="K604">
            <v>4.0339496748686003E-5</v>
          </cell>
          <cell r="L604">
            <v>7.9813487112598194E-3</v>
          </cell>
          <cell r="M604">
            <v>5.7089356261343899E-2</v>
          </cell>
          <cell r="N604">
            <v>1.6137654861733301E-4</v>
          </cell>
          <cell r="O604">
            <v>8.1370797393811901E-3</v>
          </cell>
          <cell r="P604">
            <v>1.9121552661097201E-4</v>
          </cell>
        </row>
        <row r="605">
          <cell r="B605" t="str">
            <v>D-RSH2</v>
          </cell>
          <cell r="C605" t="str">
            <v>VAR_cap</v>
          </cell>
          <cell r="D605" t="str">
            <v>-</v>
          </cell>
          <cell r="H605">
            <v>6.4327995026851499E-4</v>
          </cell>
          <cell r="I605">
            <v>1.9051340360449801E-3</v>
          </cell>
          <cell r="J605">
            <v>2.4645796015658802E-3</v>
          </cell>
          <cell r="K605">
            <v>2.50491909831457E-3</v>
          </cell>
          <cell r="L605">
            <v>1.0486267809574399E-2</v>
          </cell>
          <cell r="M605">
            <v>6.75756240709183E-2</v>
          </cell>
          <cell r="N605">
            <v>6.7737000619535706E-2</v>
          </cell>
          <cell r="O605">
            <v>7.5670151807957803E-2</v>
          </cell>
          <cell r="P605">
            <v>7.5422015935259296E-2</v>
          </cell>
        </row>
        <row r="606">
          <cell r="B606" t="str">
            <v>D-RWOD</v>
          </cell>
          <cell r="C606" t="str">
            <v>VAR_fout</v>
          </cell>
          <cell r="D606" t="str">
            <v>RWOD</v>
          </cell>
          <cell r="E606">
            <v>13.723105907494196</v>
          </cell>
          <cell r="F606">
            <v>15.842059790856251</v>
          </cell>
          <cell r="G606">
            <v>13.557014101011593</v>
          </cell>
          <cell r="H606">
            <v>11.352416781861898</v>
          </cell>
          <cell r="I606">
            <v>9.0609053505299002</v>
          </cell>
          <cell r="J606">
            <v>8.3010531699564947</v>
          </cell>
          <cell r="K606">
            <v>8.4713940486798869</v>
          </cell>
          <cell r="L606">
            <v>10.522958669599623</v>
          </cell>
          <cell r="M606">
            <v>7.4742636206629411</v>
          </cell>
          <cell r="N606">
            <v>6.4269974739219675</v>
          </cell>
          <cell r="O606">
            <v>4.6625420531891333</v>
          </cell>
          <cell r="P606">
            <v>3.925653315830846</v>
          </cell>
        </row>
        <row r="607">
          <cell r="B607" t="str">
            <v>D-RWOD</v>
          </cell>
          <cell r="C607" t="str">
            <v>VAR_fin</v>
          </cell>
          <cell r="D607" t="str">
            <v>WOD</v>
          </cell>
          <cell r="E607">
            <v>13.723105907494196</v>
          </cell>
          <cell r="F607">
            <v>15.842059790856251</v>
          </cell>
          <cell r="G607">
            <v>13.557014101011593</v>
          </cell>
          <cell r="H607">
            <v>11.352416781861898</v>
          </cell>
          <cell r="I607">
            <v>9.0609053505299002</v>
          </cell>
          <cell r="J607">
            <v>8.3010531699564947</v>
          </cell>
          <cell r="K607">
            <v>8.4713940486798869</v>
          </cell>
          <cell r="L607">
            <v>10.522958669599623</v>
          </cell>
          <cell r="M607">
            <v>7.4742636206629411</v>
          </cell>
          <cell r="N607">
            <v>6.4269974739219675</v>
          </cell>
          <cell r="O607">
            <v>4.6625420531891333</v>
          </cell>
          <cell r="P607">
            <v>3.925653315830846</v>
          </cell>
        </row>
        <row r="608">
          <cell r="B608" t="str">
            <v>SCOM-CHPGFC</v>
          </cell>
          <cell r="C608" t="str">
            <v>VAR_fout</v>
          </cell>
          <cell r="D608" t="str">
            <v>CO2_S</v>
          </cell>
          <cell r="M608">
            <v>0.93166229129542899</v>
          </cell>
          <cell r="N608">
            <v>1.1979094199456299</v>
          </cell>
          <cell r="O608">
            <v>1.1637557256808899</v>
          </cell>
          <cell r="P608">
            <v>1.9558137524781101</v>
          </cell>
        </row>
        <row r="609">
          <cell r="B609" t="str">
            <v>SCOM-CHPGFC</v>
          </cell>
          <cell r="C609" t="str">
            <v>VAR_fout</v>
          </cell>
          <cell r="D609" t="str">
            <v>SCOM_NKEV_GAS_ELC_CHP</v>
          </cell>
          <cell r="M609">
            <v>1.0241677670268904E-2</v>
          </cell>
          <cell r="N609">
            <v>1.316850780791291E-2</v>
          </cell>
          <cell r="O609">
            <v>1.2793059395782813E-2</v>
          </cell>
          <cell r="P609">
            <v>2.1500080257738086E-2</v>
          </cell>
        </row>
        <row r="610">
          <cell r="B610" t="str">
            <v>SCOM-CHPGFC</v>
          </cell>
          <cell r="C610" t="str">
            <v>VAR_fout</v>
          </cell>
          <cell r="D610" t="str">
            <v>SCOM_LTH_CHPNGA</v>
          </cell>
          <cell r="M610">
            <v>2.9733902913683876E-3</v>
          </cell>
          <cell r="N610">
            <v>3.8231151700392242E-3</v>
          </cell>
          <cell r="O610">
            <v>3.7141140181304912E-3</v>
          </cell>
          <cell r="P610">
            <v>6.2419587845045999E-3</v>
          </cell>
        </row>
        <row r="611">
          <cell r="B611" t="str">
            <v>SCOM-CHPGFC</v>
          </cell>
          <cell r="C611" t="str">
            <v>VAR_fin</v>
          </cell>
          <cell r="D611" t="str">
            <v>SNGA</v>
          </cell>
          <cell r="M611">
            <v>1.6518834952046618E-2</v>
          </cell>
          <cell r="N611">
            <v>2.1239528722440167E-2</v>
          </cell>
          <cell r="O611">
            <v>2.0633966767391612E-2</v>
          </cell>
          <cell r="P611">
            <v>3.4677548802803375E-2</v>
          </cell>
        </row>
        <row r="612">
          <cell r="B612" t="str">
            <v>SCOM-CHPGFC</v>
          </cell>
          <cell r="C612" t="str">
            <v>VAR_ncap</v>
          </cell>
          <cell r="D612" t="str">
            <v>-</v>
          </cell>
          <cell r="M612">
            <v>1.0784253919610401E-3</v>
          </cell>
          <cell r="N612">
            <v>6.8730301913962099E-4</v>
          </cell>
          <cell r="O612">
            <v>8.2600534254089999E-5</v>
          </cell>
          <cell r="P612">
            <v>2.01691224106263E-3</v>
          </cell>
        </row>
        <row r="613">
          <cell r="B613" t="str">
            <v>SCOM-CHPGFC</v>
          </cell>
          <cell r="C613" t="str">
            <v>VAR_cap</v>
          </cell>
          <cell r="D613" t="str">
            <v>-</v>
          </cell>
          <cell r="M613">
            <v>1.0784253919610401E-3</v>
          </cell>
          <cell r="N613">
            <v>1.7642199957865565E-3</v>
          </cell>
          <cell r="O613">
            <v>1.5033573410599967E-3</v>
          </cell>
          <cell r="P613">
            <v>2.7837299888945006E-3</v>
          </cell>
        </row>
        <row r="614">
          <cell r="B614" t="str">
            <v>CHPOIL</v>
          </cell>
          <cell r="C614" t="str">
            <v>VAR_fout</v>
          </cell>
          <cell r="D614" t="str">
            <v>ELC35</v>
          </cell>
          <cell r="E614">
            <v>1.8265186991252812E-3</v>
          </cell>
          <cell r="F614">
            <v>2.0901615226513555E-4</v>
          </cell>
          <cell r="G614">
            <v>4.3617215814846164E-3</v>
          </cell>
          <cell r="H614">
            <v>1.3154626202735121E-3</v>
          </cell>
          <cell r="I614">
            <v>8.9009310330693603E-4</v>
          </cell>
          <cell r="J614">
            <v>3.0217861476961577E-3</v>
          </cell>
          <cell r="K614">
            <v>2.8112191120205892E-3</v>
          </cell>
          <cell r="L614">
            <v>1.04927561604576E-5</v>
          </cell>
          <cell r="M614">
            <v>3.9839685199536313E-5</v>
          </cell>
          <cell r="N614">
            <v>4.4215548320139038E-5</v>
          </cell>
          <cell r="O614">
            <v>4.6042430111530285E-5</v>
          </cell>
          <cell r="P614">
            <v>5.5513253919853143E-5</v>
          </cell>
        </row>
        <row r="615">
          <cell r="B615" t="str">
            <v>CHPOIL</v>
          </cell>
          <cell r="C615" t="str">
            <v>VAR_fout</v>
          </cell>
          <cell r="D615" t="str">
            <v>LTH</v>
          </cell>
          <cell r="E615">
            <v>9.3935247383585777E-3</v>
          </cell>
          <cell r="F615">
            <v>1.0749402116492664E-3</v>
          </cell>
          <cell r="G615">
            <v>2.2431710990492303E-2</v>
          </cell>
          <cell r="H615">
            <v>6.7652363328352012E-3</v>
          </cell>
          <cell r="I615">
            <v>4.5776216741499516E-3</v>
          </cell>
          <cell r="J615">
            <v>1.5540614473865942E-2</v>
          </cell>
          <cell r="K615">
            <v>1.4457698290391579E-2</v>
          </cell>
          <cell r="L615">
            <v>5.396274596806762E-5</v>
          </cell>
          <cell r="M615">
            <v>2.0488980959761498E-4</v>
          </cell>
          <cell r="N615">
            <v>2.2739424850357203E-4</v>
          </cell>
          <cell r="O615">
            <v>2.3678964057358436E-4</v>
          </cell>
          <cell r="P615">
            <v>2.8549673444495878E-4</v>
          </cell>
        </row>
        <row r="616">
          <cell r="B616" t="str">
            <v>CHPOIL</v>
          </cell>
          <cell r="C616" t="str">
            <v>VAR_fout</v>
          </cell>
          <cell r="D616" t="str">
            <v>CO2_E</v>
          </cell>
          <cell r="E616">
            <v>4.9327816934758699</v>
          </cell>
          <cell r="F616">
            <v>31.569696587621198</v>
          </cell>
          <cell r="G616">
            <v>3.3270311495403502</v>
          </cell>
          <cell r="H616">
            <v>1.03942394636292</v>
          </cell>
          <cell r="I616">
            <v>0.68846080454279401</v>
          </cell>
          <cell r="J616">
            <v>2.2074156096923101</v>
          </cell>
          <cell r="K616">
            <v>1.9820933930942699</v>
          </cell>
          <cell r="L616">
            <v>1.32375312332085E-2</v>
          </cell>
          <cell r="M616">
            <v>3.7924449456758602E-2</v>
          </cell>
          <cell r="N616">
            <v>4.04984368904623E-2</v>
          </cell>
          <cell r="O616">
            <v>4.29045939191404E-2</v>
          </cell>
          <cell r="P616">
            <v>5.3388413723747502E-2</v>
          </cell>
        </row>
        <row r="617">
          <cell r="B617" t="str">
            <v>CHPOIL</v>
          </cell>
          <cell r="C617" t="str">
            <v>VAR_fin</v>
          </cell>
          <cell r="D617" t="str">
            <v>ELFO</v>
          </cell>
          <cell r="E617">
            <v>6.693055215028329E-2</v>
          </cell>
          <cell r="F617">
            <v>0.42835409209798131</v>
          </cell>
          <cell r="G617">
            <v>4.5142892124021027E-2</v>
          </cell>
          <cell r="H617">
            <v>1.4103445676566071E-2</v>
          </cell>
          <cell r="I617">
            <v>9.3413949056010016E-3</v>
          </cell>
          <cell r="J617">
            <v>2.9951365124726032E-2</v>
          </cell>
          <cell r="K617">
            <v>2.6894075890017244E-2</v>
          </cell>
          <cell r="L617">
            <v>1.796137209390569E-4</v>
          </cell>
          <cell r="M617">
            <v>5.1457869005099824E-4</v>
          </cell>
          <cell r="N617">
            <v>5.4950389267927166E-4</v>
          </cell>
          <cell r="O617">
            <v>5.8215188492727842E-4</v>
          </cell>
          <cell r="P617">
            <v>7.2440181443347981E-4</v>
          </cell>
        </row>
        <row r="618">
          <cell r="B618" t="str">
            <v>CHPOIL</v>
          </cell>
          <cell r="C618" t="str">
            <v>VAR_ncap</v>
          </cell>
          <cell r="D618" t="str">
            <v>-</v>
          </cell>
          <cell r="F618">
            <v>2.23079492483263E-5</v>
          </cell>
          <cell r="G618">
            <v>2.3827596629380799E-5</v>
          </cell>
          <cell r="H618">
            <v>3.8003840745146098E-5</v>
          </cell>
          <cell r="I618">
            <v>1.3550616461049901E-4</v>
          </cell>
          <cell r="J618">
            <v>6.8133865097567904E-4</v>
          </cell>
          <cell r="K618">
            <v>3.5363298584541598E-4</v>
          </cell>
          <cell r="L618">
            <v>6.7911588439798198E-5</v>
          </cell>
          <cell r="M618">
            <v>1.22217062274529E-4</v>
          </cell>
          <cell r="N618">
            <v>9.8477554386762391E-4</v>
          </cell>
          <cell r="O618">
            <v>2.28461343726251E-4</v>
          </cell>
          <cell r="P618">
            <v>1.2985667757848E-3</v>
          </cell>
        </row>
        <row r="619">
          <cell r="B619" t="str">
            <v>CHPOIL</v>
          </cell>
          <cell r="C619" t="str">
            <v>VAR_cap</v>
          </cell>
          <cell r="D619" t="str">
            <v>-</v>
          </cell>
          <cell r="E619">
            <v>6.8017509127291202E-3</v>
          </cell>
          <cell r="F619">
            <v>3.287312931126907E-3</v>
          </cell>
          <cell r="G619">
            <v>2.9061733093494659E-3</v>
          </cell>
          <cell r="H619">
            <v>1.9818393754440335E-3</v>
          </cell>
          <cell r="I619">
            <v>1.7536069196126716E-3</v>
          </cell>
          <cell r="J619">
            <v>1.2969714775303649E-3</v>
          </cell>
          <cell r="K619">
            <v>1.1707685380983517E-3</v>
          </cell>
          <cell r="L619">
            <v>1.2073114257006995E-3</v>
          </cell>
          <cell r="M619">
            <v>1.1340881020786837E-3</v>
          </cell>
          <cell r="N619">
            <v>1.4842300823949583E-3</v>
          </cell>
          <cell r="O619">
            <v>1.3612240769117362E-3</v>
          </cell>
          <cell r="P619">
            <v>2.5760921963936634E-3</v>
          </cell>
        </row>
        <row r="620">
          <cell r="B620" t="str">
            <v>CHPHFC</v>
          </cell>
          <cell r="C620" t="str">
            <v>VAR_fout</v>
          </cell>
          <cell r="D620" t="str">
            <v>ELC35</v>
          </cell>
          <cell r="J620">
            <v>5.1070222345123005E-2</v>
          </cell>
          <cell r="K620">
            <v>5.3633836822857849E-2</v>
          </cell>
          <cell r="L620">
            <v>0.79308856766247116</v>
          </cell>
          <cell r="M620">
            <v>0.79349614399594925</v>
          </cell>
          <cell r="N620">
            <v>0.84018019510811526</v>
          </cell>
          <cell r="O620">
            <v>1.1355783649886158</v>
          </cell>
          <cell r="P620">
            <v>1.140493896290627</v>
          </cell>
        </row>
        <row r="621">
          <cell r="B621" t="str">
            <v>CHPHFC</v>
          </cell>
          <cell r="C621" t="str">
            <v>VAR_fout</v>
          </cell>
          <cell r="D621" t="str">
            <v>LTH</v>
          </cell>
          <cell r="J621">
            <v>6.2013841419077717E-2</v>
          </cell>
          <cell r="K621">
            <v>6.6403797971157183E-2</v>
          </cell>
          <cell r="L621">
            <v>1.000802240145497</v>
          </cell>
          <cell r="M621">
            <v>1.0013165626615532</v>
          </cell>
          <cell r="N621">
            <v>1.0602273890650007</v>
          </cell>
          <cell r="O621">
            <v>1.4329917462951545</v>
          </cell>
          <cell r="P621">
            <v>1.4391946786524545</v>
          </cell>
        </row>
        <row r="622">
          <cell r="B622" t="str">
            <v>CHPHFC</v>
          </cell>
          <cell r="C622" t="str">
            <v>VAR_fin</v>
          </cell>
          <cell r="D622" t="str">
            <v>EH2</v>
          </cell>
          <cell r="J622">
            <v>0.12159576748838817</v>
          </cell>
          <cell r="K622">
            <v>0.1276996114829948</v>
          </cell>
          <cell r="L622">
            <v>1.8883061134820727</v>
          </cell>
          <cell r="M622">
            <v>1.8892765333236878</v>
          </cell>
          <cell r="N622">
            <v>2.0004290359717025</v>
          </cell>
          <cell r="O622">
            <v>2.7037580118776563</v>
          </cell>
          <cell r="P622">
            <v>2.7154616578348261</v>
          </cell>
        </row>
        <row r="623">
          <cell r="B623" t="str">
            <v>CHPHFC</v>
          </cell>
          <cell r="C623" t="str">
            <v>VAR_ncap</v>
          </cell>
          <cell r="D623" t="str">
            <v>-</v>
          </cell>
          <cell r="J623">
            <v>3.22890283586968E-3</v>
          </cell>
          <cell r="K623">
            <v>1.4624040364856399E-4</v>
          </cell>
          <cell r="L623">
            <v>3.1772387060508799E-2</v>
          </cell>
          <cell r="M623">
            <v>9.5160076349337704E-3</v>
          </cell>
          <cell r="N623">
            <v>8.1267412688352109E-3</v>
          </cell>
          <cell r="O623">
            <v>1.9283785051057899E-2</v>
          </cell>
          <cell r="P623">
            <v>3.3792175257679802E-2</v>
          </cell>
        </row>
        <row r="624">
          <cell r="B624" t="str">
            <v>CHPHFC</v>
          </cell>
          <cell r="C624" t="str">
            <v>VAR_cap</v>
          </cell>
          <cell r="D624" t="str">
            <v>-</v>
          </cell>
          <cell r="J624">
            <v>3.22890283586968E-3</v>
          </cell>
          <cell r="K624">
            <v>3.3743819563029479E-3</v>
          </cell>
          <cell r="L624">
            <v>3.5143640670535853E-2</v>
          </cell>
          <cell r="M624">
            <v>4.4226989600723549E-2</v>
          </cell>
          <cell r="N624">
            <v>4.9549331954672947E-2</v>
          </cell>
          <cell r="O624">
            <v>6.8687196611718321E-2</v>
          </cell>
          <cell r="P624">
            <v>7.0703502593005174E-2</v>
          </cell>
        </row>
        <row r="625">
          <cell r="B625" t="str">
            <v>ITOT-ESOLPV</v>
          </cell>
          <cell r="C625" t="str">
            <v>VAR_fout</v>
          </cell>
          <cell r="D625" t="str">
            <v>ITOT_SOL_ELC</v>
          </cell>
          <cell r="E625">
            <v>3.517953999707534</v>
          </cell>
          <cell r="F625">
            <v>4.848622581599515</v>
          </cell>
          <cell r="G625">
            <v>8.189741136235714</v>
          </cell>
          <cell r="H625">
            <v>9.6059167018447766</v>
          </cell>
          <cell r="I625">
            <v>19.784525181277605</v>
          </cell>
          <cell r="J625">
            <v>20.793887463215981</v>
          </cell>
          <cell r="K625">
            <v>21.8545969570627</v>
          </cell>
          <cell r="L625">
            <v>22.969406197628928</v>
          </cell>
          <cell r="M625">
            <v>24.141077541717202</v>
          </cell>
          <cell r="N625">
            <v>25.372516195351878</v>
          </cell>
          <cell r="O625">
            <v>26.666771214651042</v>
          </cell>
          <cell r="P625">
            <v>28.027046923843123</v>
          </cell>
        </row>
        <row r="626">
          <cell r="B626" t="str">
            <v>ITOT-ESOLPV</v>
          </cell>
          <cell r="C626" t="str">
            <v>VAR_fin</v>
          </cell>
          <cell r="D626" t="str">
            <v>SOL</v>
          </cell>
          <cell r="E626">
            <v>3.517953999707534</v>
          </cell>
          <cell r="F626">
            <v>4.848622581599515</v>
          </cell>
          <cell r="G626">
            <v>8.189741136235714</v>
          </cell>
          <cell r="H626">
            <v>9.6059167018447766</v>
          </cell>
          <cell r="I626">
            <v>19.784525181277605</v>
          </cell>
          <cell r="J626">
            <v>20.793887463215981</v>
          </cell>
          <cell r="K626">
            <v>21.8545969570627</v>
          </cell>
          <cell r="L626">
            <v>22.969406197628928</v>
          </cell>
          <cell r="M626">
            <v>24.141077541717202</v>
          </cell>
          <cell r="N626">
            <v>25.372516195351878</v>
          </cell>
          <cell r="O626">
            <v>26.666771214651042</v>
          </cell>
          <cell r="P626">
            <v>28.027046923843123</v>
          </cell>
        </row>
        <row r="627">
          <cell r="B627" t="str">
            <v>ITOT-ESOLPV</v>
          </cell>
          <cell r="C627" t="str">
            <v>VAR_fin</v>
          </cell>
          <cell r="D627" t="str">
            <v>SOLPVC</v>
          </cell>
          <cell r="E627">
            <v>3.51795399970753</v>
          </cell>
          <cell r="F627">
            <v>4.8486225815995097</v>
          </cell>
          <cell r="G627">
            <v>8.1897411362357104</v>
          </cell>
          <cell r="H627">
            <v>9.6059167018447695</v>
          </cell>
          <cell r="I627">
            <v>19.784525181277601</v>
          </cell>
          <cell r="J627">
            <v>20.793887463215999</v>
          </cell>
          <cell r="K627">
            <v>21.8545969570627</v>
          </cell>
          <cell r="L627">
            <v>22.969406197628899</v>
          </cell>
          <cell r="M627">
            <v>24.141077541717198</v>
          </cell>
          <cell r="N627">
            <v>25.372516195351899</v>
          </cell>
          <cell r="O627">
            <v>26.666771214651</v>
          </cell>
          <cell r="P627">
            <v>28.027046923843098</v>
          </cell>
        </row>
        <row r="628">
          <cell r="B628" t="str">
            <v>ITOT-ESOLPV</v>
          </cell>
          <cell r="C628" t="str">
            <v>VAR_ncap</v>
          </cell>
          <cell r="D628" t="str">
            <v>-</v>
          </cell>
          <cell r="F628">
            <v>1.2386403828154201E-7</v>
          </cell>
          <cell r="G628">
            <v>0.65206685636531403</v>
          </cell>
          <cell r="H628">
            <v>9.1814562403458594E-6</v>
          </cell>
          <cell r="I628">
            <v>3.03044492929858</v>
          </cell>
          <cell r="J628">
            <v>0.86942505486174304</v>
          </cell>
          <cell r="K628">
            <v>1.39118144459022</v>
          </cell>
          <cell r="L628">
            <v>0.39129160942573799</v>
          </cell>
          <cell r="M628">
            <v>2.51557339607329</v>
          </cell>
          <cell r="N628">
            <v>1.97879621925635</v>
          </cell>
          <cell r="O628">
            <v>1.71136409637953</v>
          </cell>
          <cell r="P628">
            <v>0.72780696168565095</v>
          </cell>
        </row>
        <row r="629">
          <cell r="B629" t="str">
            <v>ITOT-ESOLPV</v>
          </cell>
          <cell r="C629" t="str">
            <v>VAR_cap</v>
          </cell>
          <cell r="D629" t="str">
            <v>-</v>
          </cell>
          <cell r="E629">
            <v>1.1186210000000001</v>
          </cell>
          <cell r="F629">
            <v>1.6529271384510884</v>
          </cell>
          <cell r="G629">
            <v>2.4452879802293532</v>
          </cell>
          <cell r="H629">
            <v>2.3763812648814833</v>
          </cell>
          <cell r="I629">
            <v>4.8944429480437304</v>
          </cell>
          <cell r="J629">
            <v>5.1441467227331605</v>
          </cell>
          <cell r="K629">
            <v>5.4065530352536797</v>
          </cell>
          <cell r="L629">
            <v>5.6823430381762803</v>
          </cell>
          <cell r="M629">
            <v>5.97220002367626</v>
          </cell>
          <cell r="N629">
            <v>6.2768426693455899</v>
          </cell>
          <cell r="O629">
            <v>6.5970253211349101</v>
          </cell>
          <cell r="P629">
            <v>6.9335406733948197</v>
          </cell>
        </row>
        <row r="630">
          <cell r="B630" t="str">
            <v>SUP_WODBIOCCS</v>
          </cell>
          <cell r="C630" t="str">
            <v>VAR_fout</v>
          </cell>
          <cell r="D630" t="str">
            <v>ELC35</v>
          </cell>
          <cell r="J630">
            <v>1.0925713879915572E-4</v>
          </cell>
          <cell r="K630">
            <v>1.2380022505114162E-4</v>
          </cell>
          <cell r="L630">
            <v>3.2883653709455909E-4</v>
          </cell>
          <cell r="M630">
            <v>3.0212509513833535E-4</v>
          </cell>
          <cell r="N630">
            <v>3.9206566149678832E-4</v>
          </cell>
          <cell r="O630">
            <v>4.1000331940807425E-4</v>
          </cell>
          <cell r="P630">
            <v>9.5894912720801068E-4</v>
          </cell>
        </row>
        <row r="631">
          <cell r="B631" t="str">
            <v>SUP_WODBIOCCS</v>
          </cell>
          <cell r="C631" t="str">
            <v>VAR_fout</v>
          </cell>
          <cell r="D631" t="str">
            <v>CO2_O</v>
          </cell>
          <cell r="J631">
            <v>0.1448574559106777</v>
          </cell>
          <cell r="K631">
            <v>0.17770973760428632</v>
          </cell>
          <cell r="L631">
            <v>0.52100151385398663</v>
          </cell>
          <cell r="M631">
            <v>0.46922152856757959</v>
          </cell>
          <cell r="N631">
            <v>0.60149815566909826</v>
          </cell>
          <cell r="O631">
            <v>0.65200423427544141</v>
          </cell>
          <cell r="P631">
            <v>1.5277001110112092</v>
          </cell>
        </row>
        <row r="632">
          <cell r="B632" t="str">
            <v>SUP_WODBIOCCS</v>
          </cell>
          <cell r="C632" t="str">
            <v>VAR_fout</v>
          </cell>
          <cell r="D632" t="str">
            <v>CO2</v>
          </cell>
          <cell r="J632">
            <v>-0.144857455910678</v>
          </cell>
          <cell r="K632">
            <v>-0.17770973760428599</v>
          </cell>
          <cell r="L632">
            <v>-0.52100151385398696</v>
          </cell>
          <cell r="M632">
            <v>-0.46922152856757998</v>
          </cell>
          <cell r="N632">
            <v>-0.60149815566909903</v>
          </cell>
          <cell r="O632">
            <v>-0.65200423427544196</v>
          </cell>
          <cell r="P632">
            <v>-1.5277001110112101</v>
          </cell>
        </row>
        <row r="633">
          <cell r="B633" t="str">
            <v>SUP_WODBIOCCS</v>
          </cell>
          <cell r="C633" t="str">
            <v>VAR_fout</v>
          </cell>
          <cell r="D633" t="str">
            <v>BIO</v>
          </cell>
          <cell r="J633">
            <v>2.2506529736963979E-3</v>
          </cell>
          <cell r="K633">
            <v>2.7751007334258357E-3</v>
          </cell>
          <cell r="L633">
            <v>8.1743095549734711E-3</v>
          </cell>
          <cell r="M633">
            <v>7.3565714024362797E-3</v>
          </cell>
          <cell r="N633">
            <v>9.4255055611828613E-3</v>
          </cell>
          <cell r="O633">
            <v>1.0231045538700662E-2</v>
          </cell>
          <cell r="P633">
            <v>2.3973728180200209E-2</v>
          </cell>
        </row>
        <row r="634">
          <cell r="B634" t="str">
            <v>SUP_WODBIOCCS</v>
          </cell>
          <cell r="C634" t="str">
            <v>VAR_fout</v>
          </cell>
          <cell r="D634" t="str">
            <v>LTH</v>
          </cell>
          <cell r="J634">
            <v>2.7700597299973149E-4</v>
          </cell>
          <cell r="K634">
            <v>3.3604240492739776E-4</v>
          </cell>
          <cell r="L634">
            <v>9.8091714659681649E-4</v>
          </cell>
          <cell r="M634">
            <v>8.8278856829235384E-4</v>
          </cell>
          <cell r="N634">
            <v>1.1318145173102733E-3</v>
          </cell>
          <cell r="O634">
            <v>1.2277254646440802E-3</v>
          </cell>
          <cell r="P634">
            <v>2.8768473816240272E-3</v>
          </cell>
        </row>
        <row r="635">
          <cell r="B635" t="str">
            <v>SUP_WODBIOCCS</v>
          </cell>
          <cell r="C635" t="str">
            <v>VAR_fin</v>
          </cell>
          <cell r="D635" t="str">
            <v>CWOD</v>
          </cell>
          <cell r="J635">
            <v>3.3698413160708819E-3</v>
          </cell>
          <cell r="K635">
            <v>4.1550826435930496E-3</v>
          </cell>
          <cell r="L635">
            <v>1.2239170760946645E-2</v>
          </cell>
          <cell r="M635">
            <v>1.1014793727102319E-2</v>
          </cell>
          <cell r="N635">
            <v>1.4112552417516532E-2</v>
          </cell>
          <cell r="O635">
            <v>1.5319648361735006E-2</v>
          </cell>
          <cell r="P635">
            <v>3.5895209375263408E-2</v>
          </cell>
        </row>
        <row r="636">
          <cell r="B636" t="str">
            <v>SUP_WODBIOCCS</v>
          </cell>
          <cell r="C636" t="str">
            <v>VAR_ncap</v>
          </cell>
          <cell r="D636" t="str">
            <v>-</v>
          </cell>
          <cell r="J636">
            <v>1.7597106825428699E-4</v>
          </cell>
          <cell r="K636">
            <v>3.3066686241558199E-5</v>
          </cell>
          <cell r="L636">
            <v>2.8045434896940499E-4</v>
          </cell>
          <cell r="M636">
            <v>1.8934400412706202E-5</v>
          </cell>
          <cell r="N636">
            <v>3.0330001241933899E-4</v>
          </cell>
          <cell r="O636">
            <v>2.7898094996116499E-5</v>
          </cell>
          <cell r="P636">
            <v>9.5177684868419897E-4</v>
          </cell>
        </row>
        <row r="637">
          <cell r="B637" t="str">
            <v>SUP_WODBIOCCS</v>
          </cell>
          <cell r="C637" t="str">
            <v>VAR_cap</v>
          </cell>
          <cell r="D637" t="str">
            <v>-</v>
          </cell>
          <cell r="J637">
            <v>1.7597106825428699E-4</v>
          </cell>
          <cell r="K637">
            <v>2.09037754495845E-4</v>
          </cell>
          <cell r="L637">
            <v>4.8949210346525005E-4</v>
          </cell>
          <cell r="M637">
            <v>4.8511114178444002E-4</v>
          </cell>
          <cell r="N637">
            <v>6.3575544804300905E-4</v>
          </cell>
          <cell r="O637">
            <v>6.3058685679756696E-4</v>
          </cell>
          <cell r="P637">
            <v>1.30190935651236E-3</v>
          </cell>
        </row>
        <row r="638">
          <cell r="B638" t="str">
            <v>RHNS-CHPNGA</v>
          </cell>
          <cell r="C638" t="str">
            <v>VAR_fout</v>
          </cell>
          <cell r="D638" t="str">
            <v>CO2_R</v>
          </cell>
          <cell r="F638">
            <v>1.13632484755122</v>
          </cell>
          <cell r="G638">
            <v>2.3073068342787599</v>
          </cell>
          <cell r="H638">
            <v>1.7957592790125201</v>
          </cell>
          <cell r="I638">
            <v>1.9188296768480599</v>
          </cell>
          <cell r="J638">
            <v>1.0038325991877299</v>
          </cell>
          <cell r="M638">
            <v>0.94767761872287903</v>
          </cell>
          <cell r="N638">
            <v>1.69040202481082</v>
          </cell>
          <cell r="O638">
            <v>1.30682918584178</v>
          </cell>
          <cell r="P638">
            <v>2.3212236290970401</v>
          </cell>
        </row>
        <row r="639">
          <cell r="B639" t="str">
            <v>RHNS-CHPNGA</v>
          </cell>
          <cell r="C639" t="str">
            <v>VAR_fout</v>
          </cell>
          <cell r="D639" t="str">
            <v>RHNS_LTH_CHPNGA</v>
          </cell>
          <cell r="F639">
            <v>1.2740692747281023E-2</v>
          </cell>
          <cell r="G639">
            <v>1.6550107867300233E-2</v>
          </cell>
          <cell r="H639">
            <v>1.611597250876275E-2</v>
          </cell>
          <cell r="I639">
            <v>1.5983208740171964E-2</v>
          </cell>
          <cell r="J639">
            <v>9.7637865251525065E-3</v>
          </cell>
          <cell r="M639">
            <v>9.1143326130879963E-3</v>
          </cell>
          <cell r="N639">
            <v>1.6399232698056196E-2</v>
          </cell>
          <cell r="O639">
            <v>1.2453333322375157E-2</v>
          </cell>
          <cell r="P639">
            <v>2.1834264429262899E-2</v>
          </cell>
        </row>
        <row r="640">
          <cell r="B640" t="str">
            <v>RHNS-CHPNGA</v>
          </cell>
          <cell r="C640" t="str">
            <v>VAR_fout</v>
          </cell>
          <cell r="D640" t="str">
            <v>RHNS_NKEV_GAS_ELC_CHP</v>
          </cell>
          <cell r="F640">
            <v>5.3463386528332796E-3</v>
          </cell>
          <cell r="G640">
            <v>7.0529208273274833E-3</v>
          </cell>
          <cell r="H640">
            <v>7.0507379725836842E-3</v>
          </cell>
          <cell r="I640">
            <v>7.0545357160714693E-3</v>
          </cell>
          <cell r="J640">
            <v>4.3479361869819804E-3</v>
          </cell>
          <cell r="M640">
            <v>4.1954864409452647E-3</v>
          </cell>
          <cell r="N640">
            <v>7.548853146724278E-3</v>
          </cell>
          <cell r="O640">
            <v>5.7324867674425246E-3</v>
          </cell>
          <cell r="P640">
            <v>1.0050693149978139E-2</v>
          </cell>
        </row>
        <row r="641">
          <cell r="B641" t="str">
            <v>RHNS-CHPNGA</v>
          </cell>
          <cell r="C641" t="str">
            <v>VAR_fin</v>
          </cell>
          <cell r="D641" t="str">
            <v>RNGA</v>
          </cell>
          <cell r="F641">
            <v>2.0147603679986165E-2</v>
          </cell>
          <cell r="G641">
            <v>4.0909695643240443E-2</v>
          </cell>
          <cell r="H641">
            <v>3.1839703528590717E-2</v>
          </cell>
          <cell r="I641">
            <v>3.4021802780993898E-2</v>
          </cell>
          <cell r="J641">
            <v>1.7798450340207935E-2</v>
          </cell>
          <cell r="M641">
            <v>1.6802794658207096E-2</v>
          </cell>
          <cell r="N641">
            <v>2.9971667106574756E-2</v>
          </cell>
          <cell r="O641">
            <v>2.3170730245421677E-2</v>
          </cell>
          <cell r="P641">
            <v>4.1156447324415674E-2</v>
          </cell>
        </row>
        <row r="642">
          <cell r="B642" t="str">
            <v>RHNS-CHPNGA</v>
          </cell>
          <cell r="C642" t="str">
            <v>VAR_ncap</v>
          </cell>
          <cell r="D642" t="str">
            <v>-</v>
          </cell>
          <cell r="F642">
            <v>6.2468196418544099E-4</v>
          </cell>
          <cell r="M642">
            <v>4.2758485965113901E-4</v>
          </cell>
          <cell r="N642">
            <v>2.83856596605113E-4</v>
          </cell>
          <cell r="O642">
            <v>1.8819114289282701E-6</v>
          </cell>
          <cell r="P642">
            <v>4.8274143163039599E-4</v>
          </cell>
        </row>
        <row r="643">
          <cell r="B643" t="str">
            <v>RHNS-CHPNGA</v>
          </cell>
          <cell r="C643" t="str">
            <v>VAR_cap</v>
          </cell>
          <cell r="D643" t="str">
            <v>-</v>
          </cell>
          <cell r="F643">
            <v>6.2468196418544099E-4</v>
          </cell>
          <cell r="G643">
            <v>6.2466137188824675E-4</v>
          </cell>
          <cell r="H643">
            <v>6.2463397691664055E-4</v>
          </cell>
          <cell r="I643">
            <v>6.245979476190085E-4</v>
          </cell>
          <cell r="J643">
            <v>3.8391612570918177E-4</v>
          </cell>
          <cell r="M643">
            <v>4.2758485965113901E-4</v>
          </cell>
          <cell r="N643">
            <v>7.1118744125313966E-4</v>
          </cell>
          <cell r="O643">
            <v>7.1251149882401409E-4</v>
          </cell>
          <cell r="P643">
            <v>1.1937585824890872E-3</v>
          </cell>
        </row>
        <row r="644">
          <cell r="B644" t="str">
            <v>ENUC_BEZ</v>
          </cell>
          <cell r="C644" t="str">
            <v>VAR_fout</v>
          </cell>
          <cell r="D644" t="str">
            <v>ELC</v>
          </cell>
          <cell r="E644">
            <v>20.224826478879564</v>
          </cell>
          <cell r="F644">
            <v>20.22476554945306</v>
          </cell>
          <cell r="G644">
            <v>19.052809391957613</v>
          </cell>
          <cell r="H644">
            <v>16.171318844510491</v>
          </cell>
        </row>
        <row r="645">
          <cell r="B645" t="str">
            <v>ENUC_BEZ</v>
          </cell>
          <cell r="C645" t="str">
            <v>VAR_fin</v>
          </cell>
          <cell r="D645" t="str">
            <v>URN</v>
          </cell>
          <cell r="E645">
            <v>60.972174851491786</v>
          </cell>
          <cell r="F645">
            <v>60.9719911663734</v>
          </cell>
          <cell r="G645">
            <v>57.438872312289973</v>
          </cell>
          <cell r="H645">
            <v>48.751987128116077</v>
          </cell>
        </row>
        <row r="646">
          <cell r="B646" t="str">
            <v>ENUC_BEZ</v>
          </cell>
          <cell r="C646" t="str">
            <v>VAR_cap</v>
          </cell>
          <cell r="D646" t="str">
            <v>-</v>
          </cell>
          <cell r="E646">
            <v>0.7299998401656056</v>
          </cell>
          <cell r="F646">
            <v>0.72999809803835014</v>
          </cell>
          <cell r="G646">
            <v>0.72998277231976649</v>
          </cell>
          <cell r="H646">
            <v>0.58369301193455525</v>
          </cell>
        </row>
        <row r="647">
          <cell r="B647" t="str">
            <v>RHNM-CHPWOD</v>
          </cell>
          <cell r="C647" t="str">
            <v>VAR_fout</v>
          </cell>
          <cell r="D647" t="str">
            <v>RHNM_LTH_CHPWOD</v>
          </cell>
          <cell r="H647">
            <v>9.0052048867080639E-3</v>
          </cell>
          <cell r="I647">
            <v>1.9030278808718718E-2</v>
          </cell>
          <cell r="J647">
            <v>3.0166154781114111E-2</v>
          </cell>
          <cell r="K647">
            <v>3.0104457856420633E-2</v>
          </cell>
          <cell r="L647">
            <v>1.3640738400206725E-2</v>
          </cell>
          <cell r="M647">
            <v>5.2551687004020062E-2</v>
          </cell>
          <cell r="N647">
            <v>3.473101803776886E-2</v>
          </cell>
          <cell r="O647">
            <v>2.0382028769730002E-2</v>
          </cell>
          <cell r="P647">
            <v>2.7182638626873794E-2</v>
          </cell>
        </row>
        <row r="648">
          <cell r="B648" t="str">
            <v>RHNM-CHPWOD</v>
          </cell>
          <cell r="C648" t="str">
            <v>VAR_fout</v>
          </cell>
          <cell r="D648" t="str">
            <v>RHNM_KEV_WOD_ELC_CHP</v>
          </cell>
          <cell r="H648">
            <v>3.3852899851883962E-3</v>
          </cell>
          <cell r="I648">
            <v>7.1539751817961015E-3</v>
          </cell>
          <cell r="J648">
            <v>1.1340239667715097E-2</v>
          </cell>
          <cell r="K648">
            <v>1.1317046194172941E-2</v>
          </cell>
          <cell r="L648">
            <v>5.1279072134110398E-3</v>
          </cell>
          <cell r="M648">
            <v>1.9755541595955658E-2</v>
          </cell>
          <cell r="N648">
            <v>1.3056290114198279E-2</v>
          </cell>
          <cell r="O648">
            <v>7.6621330375096107E-3</v>
          </cell>
          <cell r="P648">
            <v>1.0218658594917357E-2</v>
          </cell>
        </row>
        <row r="649">
          <cell r="B649" t="str">
            <v>RHNM-CHPWOD</v>
          </cell>
          <cell r="C649" t="str">
            <v>VAR_fin</v>
          </cell>
          <cell r="D649" t="str">
            <v>RWOD</v>
          </cell>
          <cell r="H649">
            <v>1.6990579343173627E-2</v>
          </cell>
          <cell r="I649">
            <v>3.294826223013745E-2</v>
          </cell>
          <cell r="J649">
            <v>4.459456433603929E-2</v>
          </cell>
          <cell r="K649">
            <v>4.3189879403028965E-2</v>
          </cell>
          <cell r="L649">
            <v>1.9802655971827753E-2</v>
          </cell>
          <cell r="M649">
            <v>7.2781806327862006E-2</v>
          </cell>
          <cell r="N649">
            <v>5.4329219877789478E-2</v>
          </cell>
          <cell r="O649">
            <v>3.0412517330226742E-2</v>
          </cell>
          <cell r="P649">
            <v>4.6828359154447517E-2</v>
          </cell>
        </row>
        <row r="650">
          <cell r="B650" t="str">
            <v>RHNM-CHPWOD</v>
          </cell>
          <cell r="C650" t="str">
            <v>VAR_ncap</v>
          </cell>
          <cell r="D650" t="str">
            <v>-</v>
          </cell>
          <cell r="H650">
            <v>2.93379482265877E-4</v>
          </cell>
          <cell r="I650">
            <v>3.9371238134825999E-4</v>
          </cell>
          <cell r="J650">
            <v>2.5881021785387101E-4</v>
          </cell>
          <cell r="K650">
            <v>2.4982288885478998E-4</v>
          </cell>
          <cell r="L650">
            <v>2.25956256480732E-4</v>
          </cell>
          <cell r="M650">
            <v>9.8934987854010789E-4</v>
          </cell>
          <cell r="N650">
            <v>5.9107335210117302E-5</v>
          </cell>
          <cell r="O650">
            <v>4.3174941564333097E-5</v>
          </cell>
          <cell r="P650">
            <v>1.2932662010743401E-3</v>
          </cell>
        </row>
        <row r="651">
          <cell r="B651" t="str">
            <v>RHNM-CHPWOD</v>
          </cell>
          <cell r="C651" t="str">
            <v>VAR_cap</v>
          </cell>
          <cell r="D651" t="str">
            <v>-</v>
          </cell>
          <cell r="H651">
            <v>2.93379482265877E-4</v>
          </cell>
          <cell r="I651">
            <v>6.8665307878670347E-4</v>
          </cell>
          <cell r="J651">
            <v>8.8857848013504631E-4</v>
          </cell>
          <cell r="K651">
            <v>9.0088841856317487E-4</v>
          </cell>
          <cell r="L651">
            <v>7.3146359514164323E-4</v>
          </cell>
          <cell r="M651">
            <v>1.4687577659984459E-3</v>
          </cell>
          <cell r="N651">
            <v>1.2712166575466611E-3</v>
          </cell>
          <cell r="O651">
            <v>8.1301221480555529E-4</v>
          </cell>
          <cell r="P651">
            <v>1.3925103145957171E-3</v>
          </cell>
        </row>
        <row r="652">
          <cell r="B652" t="str">
            <v>RHNM-SHSTG-CHPNGA</v>
          </cell>
          <cell r="C652" t="str">
            <v>VAR_fout</v>
          </cell>
          <cell r="D652" t="str">
            <v>AUX_RNM-CHPNGA_OUT</v>
          </cell>
          <cell r="E652">
            <v>9.5855338897970149E-5</v>
          </cell>
          <cell r="F652">
            <v>6.6618812533453004E-4</v>
          </cell>
          <cell r="G652">
            <v>1.8496155520783982E-2</v>
          </cell>
          <cell r="H652">
            <v>1.4059347806028816E-2</v>
          </cell>
          <cell r="I652">
            <v>1.6643361220484834E-2</v>
          </cell>
          <cell r="J652">
            <v>1.1380188377256533E-2</v>
          </cell>
          <cell r="K652">
            <v>2.2286359911974357E-4</v>
          </cell>
          <cell r="L652">
            <v>2.3948180729475057E-4</v>
          </cell>
          <cell r="M652">
            <v>1.7268786692709589E-2</v>
          </cell>
          <cell r="N652">
            <v>2.629801177737897E-2</v>
          </cell>
          <cell r="O652">
            <v>2.7586662756695815E-2</v>
          </cell>
          <cell r="P652">
            <v>6.7533176703695311E-2</v>
          </cell>
        </row>
        <row r="653">
          <cell r="B653" t="str">
            <v>RHNM-SHSTG-CHPNGA</v>
          </cell>
          <cell r="C653" t="str">
            <v>VAR_fout</v>
          </cell>
          <cell r="D653" t="str">
            <v>RHNM_LTH_CHPNGA</v>
          </cell>
          <cell r="E653">
            <v>9.5855338897969823E-5</v>
          </cell>
          <cell r="F653">
            <v>6.6663225075141855E-4</v>
          </cell>
          <cell r="G653">
            <v>1.8515422349451444E-2</v>
          </cell>
          <cell r="H653">
            <v>1.4059347806028816E-2</v>
          </cell>
          <cell r="I653">
            <v>1.6658658427488929E-2</v>
          </cell>
          <cell r="J653">
            <v>1.1380188377256486E-2</v>
          </cell>
          <cell r="K653">
            <v>2.2304567722359893E-4</v>
          </cell>
          <cell r="L653">
            <v>2.394818072947503E-4</v>
          </cell>
          <cell r="M653">
            <v>1.7268786692709575E-2</v>
          </cell>
          <cell r="N653">
            <v>2.6298011777378942E-2</v>
          </cell>
          <cell r="O653">
            <v>2.7586662756695766E-2</v>
          </cell>
          <cell r="P653">
            <v>6.7533176703695255E-2</v>
          </cell>
        </row>
        <row r="654">
          <cell r="B654" t="str">
            <v>RHNM-SHSTG-CHPNGA</v>
          </cell>
          <cell r="C654" t="str">
            <v>VAR_fin</v>
          </cell>
          <cell r="D654" t="str">
            <v>AUX_RNM-CHPNGA_IN</v>
          </cell>
          <cell r="E654">
            <v>7.4769712831337796E-5</v>
          </cell>
          <cell r="F654">
            <v>8.8377737432888709E-4</v>
          </cell>
          <cell r="G654">
            <v>2.3897497222660699E-2</v>
          </cell>
          <cell r="H654">
            <v>1.758081443305759E-2</v>
          </cell>
          <cell r="I654">
            <v>2.0198942920898511E-2</v>
          </cell>
          <cell r="J654">
            <v>1.339508659081123E-2</v>
          </cell>
          <cell r="K654">
            <v>1.8488843927949597E-4</v>
          </cell>
          <cell r="L654">
            <v>2.0419849679640149E-4</v>
          </cell>
          <cell r="M654">
            <v>1.9194170444661263E-2</v>
          </cell>
          <cell r="N654">
            <v>2.9226642760796451E-2</v>
          </cell>
          <cell r="O654">
            <v>3.0658477182448095E-2</v>
          </cell>
          <cell r="P654">
            <v>7.5043492680221854E-2</v>
          </cell>
        </row>
        <row r="655">
          <cell r="B655" t="str">
            <v>RHNM-SHSTG-CHPNGA</v>
          </cell>
          <cell r="C655" t="str">
            <v>VAR_fin</v>
          </cell>
          <cell r="D655" t="str">
            <v>RHNM_LTH_CHPNGA</v>
          </cell>
          <cell r="E655">
            <v>7.4769712831337796E-5</v>
          </cell>
          <cell r="F655">
            <v>8.8377737432888709E-4</v>
          </cell>
          <cell r="G655">
            <v>2.3897497222660699E-2</v>
          </cell>
          <cell r="H655">
            <v>1.758081443305759E-2</v>
          </cell>
          <cell r="I655">
            <v>2.0198942920898511E-2</v>
          </cell>
          <cell r="J655">
            <v>1.339508659081123E-2</v>
          </cell>
          <cell r="K655">
            <v>1.8488843927949597E-4</v>
          </cell>
          <cell r="L655">
            <v>2.0419849679640149E-4</v>
          </cell>
          <cell r="M655">
            <v>1.9194170444661263E-2</v>
          </cell>
          <cell r="N655">
            <v>2.9226642760796451E-2</v>
          </cell>
          <cell r="O655">
            <v>3.0658477182448095E-2</v>
          </cell>
          <cell r="P655">
            <v>7.5043492680221854E-2</v>
          </cell>
        </row>
        <row r="656">
          <cell r="B656" t="str">
            <v>RHNM-SHSTG-CHPNGA</v>
          </cell>
          <cell r="C656" t="str">
            <v>VAR_ncap</v>
          </cell>
          <cell r="D656" t="str">
            <v>-</v>
          </cell>
          <cell r="E656">
            <v>2.12780849139871E-2</v>
          </cell>
          <cell r="F656">
            <v>6.4192073586219196E-4</v>
          </cell>
          <cell r="G656">
            <v>5.8862061542842099E-4</v>
          </cell>
          <cell r="H656">
            <v>3.6964094305125099E-4</v>
          </cell>
          <cell r="I656">
            <v>1.7719442945237699E-2</v>
          </cell>
          <cell r="J656">
            <v>1.76675123718294E-3</v>
          </cell>
          <cell r="K656">
            <v>4.4679578434490098E-4</v>
          </cell>
          <cell r="L656">
            <v>2.3335036396308899E-2</v>
          </cell>
          <cell r="M656">
            <v>2.5108636315595099E-3</v>
          </cell>
          <cell r="N656">
            <v>2.27308915718741E-2</v>
          </cell>
          <cell r="O656">
            <v>9.4313241518825496E-3</v>
          </cell>
          <cell r="P656">
            <v>4.6553221729464703E-2</v>
          </cell>
        </row>
        <row r="657">
          <cell r="B657" t="str">
            <v>RHNM-SHSTG-CHPNGA</v>
          </cell>
          <cell r="C657" t="str">
            <v>VAR_cap</v>
          </cell>
          <cell r="D657" t="str">
            <v>-</v>
          </cell>
          <cell r="E657">
            <v>2.12780849139871E-2</v>
          </cell>
          <cell r="F657">
            <v>2.1869751322318606E-2</v>
          </cell>
          <cell r="G657">
            <v>2.2319886613720447E-2</v>
          </cell>
          <cell r="H657">
            <v>2.2367237333058038E-2</v>
          </cell>
          <cell r="I657">
            <v>2.3972284406929167E-2</v>
          </cell>
          <cell r="J657">
            <v>1.9663101013910451E-2</v>
          </cell>
          <cell r="K657">
            <v>1.9466514200989021E-2</v>
          </cell>
          <cell r="L657">
            <v>2.516703021944058E-2</v>
          </cell>
          <cell r="M657">
            <v>2.6126508553575716E-2</v>
          </cell>
          <cell r="N657">
            <v>4.8111583769875156E-2</v>
          </cell>
          <cell r="O657">
            <v>3.7344463229365542E-2</v>
          </cell>
          <cell r="P657">
            <v>7.8309318188698351E-2</v>
          </cell>
        </row>
        <row r="658">
          <cell r="B658" t="str">
            <v>CT_CWODBDS</v>
          </cell>
          <cell r="C658" t="str">
            <v>VAR_fout</v>
          </cell>
          <cell r="D658" t="str">
            <v>BDS</v>
          </cell>
          <cell r="E658">
            <v>1.1997899678068213</v>
          </cell>
          <cell r="F658">
            <v>1.2032631151670596</v>
          </cell>
          <cell r="G658">
            <v>2.9457123943231396E-5</v>
          </cell>
          <cell r="H658">
            <v>6.8057226452071396E-3</v>
          </cell>
          <cell r="I658">
            <v>5.2952634679611964E-3</v>
          </cell>
          <cell r="J658">
            <v>3.4162538727296105E-3</v>
          </cell>
          <cell r="K658">
            <v>2.3883098531819577E-3</v>
          </cell>
          <cell r="L658">
            <v>8.7458605098439119E-4</v>
          </cell>
          <cell r="M658">
            <v>5.7911331103112232E-4</v>
          </cell>
          <cell r="N658">
            <v>5.40654749155269E-2</v>
          </cell>
          <cell r="O658">
            <v>6.8811270530796465E-4</v>
          </cell>
          <cell r="P658">
            <v>2.0826161947100994E-3</v>
          </cell>
        </row>
        <row r="659">
          <cell r="B659" t="str">
            <v>CT_CWODBDS</v>
          </cell>
          <cell r="C659" t="str">
            <v>VAR_fout</v>
          </cell>
          <cell r="D659" t="str">
            <v>LTH</v>
          </cell>
          <cell r="E659">
            <v>0.46791808744465918</v>
          </cell>
          <cell r="F659">
            <v>0.4692726149151521</v>
          </cell>
          <cell r="G659">
            <v>1.1488278337860233E-5</v>
          </cell>
          <cell r="H659">
            <v>2.6542318316307794E-3</v>
          </cell>
          <cell r="I659">
            <v>2.0651527525048616E-3</v>
          </cell>
          <cell r="J659">
            <v>1.3323390103645466E-3</v>
          </cell>
          <cell r="K659">
            <v>9.3144084274096269E-4</v>
          </cell>
          <cell r="L659">
            <v>3.4108855988391204E-4</v>
          </cell>
          <cell r="M659">
            <v>2.258541913021371E-4</v>
          </cell>
          <cell r="N659">
            <v>2.1085535217055463E-2</v>
          </cell>
          <cell r="O659">
            <v>2.6836395507010582E-4</v>
          </cell>
          <cell r="P659">
            <v>8.1222031593693709E-4</v>
          </cell>
        </row>
        <row r="660">
          <cell r="B660" t="str">
            <v>CT_CWODBDS</v>
          </cell>
          <cell r="C660" t="str">
            <v>VAR_fin</v>
          </cell>
          <cell r="D660" t="str">
            <v>CWOD</v>
          </cell>
          <cell r="E660">
            <v>3.4188015132655325</v>
          </cell>
          <cell r="F660">
            <v>3.4286982466685316</v>
          </cell>
          <cell r="G660">
            <v>8.393807467623779E-5</v>
          </cell>
          <cell r="H660">
            <v>1.9392906677517748E-2</v>
          </cell>
          <cell r="I660">
            <v>1.5088853251955414E-2</v>
          </cell>
          <cell r="J660">
            <v>9.7346154103430168E-3</v>
          </cell>
          <cell r="K660">
            <v>6.805488926641989E-3</v>
          </cell>
          <cell r="L660">
            <v>2.4921329522800189E-3</v>
          </cell>
          <cell r="M660">
            <v>1.6501833797831803E-3</v>
          </cell>
          <cell r="N660">
            <v>0.15405957077179389</v>
          </cell>
          <cell r="O660">
            <v>1.9607771537750451E-3</v>
          </cell>
          <cell r="P660">
            <v>5.9344148468264144E-3</v>
          </cell>
        </row>
        <row r="661">
          <cell r="B661" t="str">
            <v>CT_CWODBDS</v>
          </cell>
          <cell r="C661" t="str">
            <v>VAR_fin</v>
          </cell>
          <cell r="D661" t="str">
            <v>CELC</v>
          </cell>
          <cell r="E661">
            <v>8.3385402762573974E-2</v>
          </cell>
          <cell r="F661">
            <v>8.3626786504110567E-2</v>
          </cell>
          <cell r="G661">
            <v>2.0472701140545808E-6</v>
          </cell>
          <cell r="H661">
            <v>4.7299772384189599E-4</v>
          </cell>
          <cell r="I661">
            <v>3.6802081102330249E-4</v>
          </cell>
          <cell r="J661">
            <v>2.3742964415470776E-4</v>
          </cell>
          <cell r="K661">
            <v>1.6598753479614602E-4</v>
          </cell>
          <cell r="L661">
            <v>6.0783730543415127E-5</v>
          </cell>
          <cell r="M661">
            <v>4.0248375116662916E-5</v>
          </cell>
          <cell r="N661">
            <v>3.7575505066291168E-3</v>
          </cell>
          <cell r="O661">
            <v>4.7823833018903537E-5</v>
          </cell>
          <cell r="P661">
            <v>1.4474182553235175E-4</v>
          </cell>
        </row>
        <row r="662">
          <cell r="B662" t="str">
            <v>CT_CWODBDS</v>
          </cell>
          <cell r="C662" t="str">
            <v>VAR_ncap</v>
          </cell>
          <cell r="D662" t="str">
            <v>-</v>
          </cell>
          <cell r="E662">
            <v>4.5931363253354196E-6</v>
          </cell>
          <cell r="F662">
            <v>2.3408317937195101E-6</v>
          </cell>
          <cell r="G662">
            <v>2.5501109726734898E-6</v>
          </cell>
          <cell r="H662">
            <v>1.50676910842127E-6</v>
          </cell>
          <cell r="I662">
            <v>2.81083442352326E-4</v>
          </cell>
          <cell r="J662">
            <v>2.4656492362161102E-5</v>
          </cell>
          <cell r="K662">
            <v>2.9932816073443201E-5</v>
          </cell>
          <cell r="L662">
            <v>2.2621892235457399E-4</v>
          </cell>
          <cell r="M662">
            <v>4.0599758975988098E-5</v>
          </cell>
          <cell r="N662">
            <v>2.6077505527544202E-3</v>
          </cell>
          <cell r="O662">
            <v>6.6852852023685598E-6</v>
          </cell>
          <cell r="P662">
            <v>2.9870505536957701E-5</v>
          </cell>
        </row>
        <row r="663">
          <cell r="B663" t="str">
            <v>CT_CWODBDS</v>
          </cell>
          <cell r="C663" t="str">
            <v>VAR_cap</v>
          </cell>
          <cell r="D663" t="str">
            <v>-</v>
          </cell>
          <cell r="E663">
            <v>6.2405963361805726E-2</v>
          </cell>
          <cell r="F663">
            <v>6.2398516937346916E-2</v>
          </cell>
          <cell r="G663">
            <v>5.6051376464942571E-4</v>
          </cell>
          <cell r="H663">
            <v>5.3004893848775103E-4</v>
          </cell>
          <cell r="I663">
            <v>4.1586613774788339E-4</v>
          </cell>
          <cell r="J663">
            <v>3.0576466828839384E-4</v>
          </cell>
          <cell r="K663">
            <v>3.3029450755384554E-4</v>
          </cell>
          <cell r="L663">
            <v>5.5234479624628253E-4</v>
          </cell>
          <cell r="M663">
            <v>3.8626018030954879E-4</v>
          </cell>
          <cell r="N663">
            <v>2.894457657103517E-3</v>
          </cell>
          <cell r="O663">
            <v>2.6651960490999688E-3</v>
          </cell>
          <cell r="P663">
            <v>2.6546371674975276E-3</v>
          </cell>
        </row>
        <row r="664">
          <cell r="B664" t="str">
            <v>RHNS-EBAT</v>
          </cell>
          <cell r="C664" t="str">
            <v>VAR_fout</v>
          </cell>
          <cell r="D664" t="str">
            <v>RHNS_ELC</v>
          </cell>
          <cell r="E664">
            <v>9.1010510264661476E-3</v>
          </cell>
          <cell r="F664">
            <v>9.1299703180535378E-3</v>
          </cell>
          <cell r="G664">
            <v>9.1490582172180385E-3</v>
          </cell>
          <cell r="H664">
            <v>4.6877840233971318E-2</v>
          </cell>
          <cell r="I664">
            <v>6.9308949745876355E-2</v>
          </cell>
          <cell r="J664">
            <v>8.721399851086753E-2</v>
          </cell>
          <cell r="K664">
            <v>0.12129346935362749</v>
          </cell>
          <cell r="L664">
            <v>0.1087442784915463</v>
          </cell>
          <cell r="M664">
            <v>0.14604075603452907</v>
          </cell>
          <cell r="N664">
            <v>0.15714009373092322</v>
          </cell>
          <cell r="O664">
            <v>0.16935399642659413</v>
          </cell>
          <cell r="P664">
            <v>0.16743299009126481</v>
          </cell>
        </row>
        <row r="665">
          <cell r="B665" t="str">
            <v>RHNS-EBAT</v>
          </cell>
          <cell r="C665" t="str">
            <v>VAR_fout</v>
          </cell>
          <cell r="D665" t="str">
            <v>AUX_RHNS-EBAT_OUT</v>
          </cell>
          <cell r="E665">
            <v>9.1010510264661598E-3</v>
          </cell>
          <cell r="F665">
            <v>9.1299703180535464E-3</v>
          </cell>
          <cell r="G665">
            <v>9.1490582172180489E-3</v>
          </cell>
          <cell r="H665">
            <v>4.6877840233971367E-2</v>
          </cell>
          <cell r="I665">
            <v>6.9308949745876383E-2</v>
          </cell>
          <cell r="J665">
            <v>8.7213998510867641E-2</v>
          </cell>
          <cell r="K665">
            <v>0.12129346935362761</v>
          </cell>
          <cell r="L665">
            <v>0.10874427849154639</v>
          </cell>
          <cell r="M665">
            <v>0.14604075603452923</v>
          </cell>
          <cell r="N665">
            <v>0.15714009373092339</v>
          </cell>
          <cell r="O665">
            <v>0.16935399642659427</v>
          </cell>
          <cell r="P665">
            <v>0.16743299009126497</v>
          </cell>
        </row>
        <row r="666">
          <cell r="B666" t="str">
            <v>RHNS-EBAT</v>
          </cell>
          <cell r="C666" t="str">
            <v>VAR_fin</v>
          </cell>
          <cell r="D666" t="str">
            <v>RHNS_ELC</v>
          </cell>
          <cell r="E666">
            <v>1.0073371507596169E-2</v>
          </cell>
          <cell r="F666">
            <v>1.0105352334121862E-2</v>
          </cell>
          <cell r="G666">
            <v>1.0124589371803171E-2</v>
          </cell>
          <cell r="H666">
            <v>5.184752121373961E-2</v>
          </cell>
          <cell r="I666">
            <v>7.6653295566290663E-2</v>
          </cell>
          <cell r="J666">
            <v>9.6453858672634007E-2</v>
          </cell>
          <cell r="K666">
            <v>0.13414114575628153</v>
          </cell>
          <cell r="L666">
            <v>0.12026350968786864</v>
          </cell>
          <cell r="M666">
            <v>0.16150829890215948</v>
          </cell>
          <cell r="N666">
            <v>0.17378266572353546</v>
          </cell>
          <cell r="O666">
            <v>0.18728959074086313</v>
          </cell>
          <cell r="P666">
            <v>0.18516625057636527</v>
          </cell>
        </row>
        <row r="667">
          <cell r="B667" t="str">
            <v>RHNS-EBAT</v>
          </cell>
          <cell r="C667" t="str">
            <v>VAR_fin</v>
          </cell>
          <cell r="D667" t="str">
            <v>AUX_RHNS-EBAT_IN</v>
          </cell>
          <cell r="E667">
            <v>1.0073371507596169E-2</v>
          </cell>
          <cell r="F667">
            <v>1.0105352334121862E-2</v>
          </cell>
          <cell r="G667">
            <v>1.0124589371803171E-2</v>
          </cell>
          <cell r="H667">
            <v>5.184752121373961E-2</v>
          </cell>
          <cell r="I667">
            <v>7.6653295566290663E-2</v>
          </cell>
          <cell r="J667">
            <v>9.6453858672634007E-2</v>
          </cell>
          <cell r="K667">
            <v>0.13414114575628153</v>
          </cell>
          <cell r="L667">
            <v>0.12026350968786864</v>
          </cell>
          <cell r="M667">
            <v>0.16150829890215948</v>
          </cell>
          <cell r="N667">
            <v>0.17378266572353546</v>
          </cell>
          <cell r="O667">
            <v>0.18728959074086313</v>
          </cell>
          <cell r="P667">
            <v>0.18516625057636527</v>
          </cell>
        </row>
        <row r="668">
          <cell r="B668" t="str">
            <v>RHNS-EBAT</v>
          </cell>
          <cell r="C668" t="str">
            <v>VAR_ncap</v>
          </cell>
          <cell r="D668" t="str">
            <v>-</v>
          </cell>
          <cell r="E668">
            <v>3.74467072561406E-3</v>
          </cell>
          <cell r="F668">
            <v>7.9141784852656492E-6</v>
          </cell>
          <cell r="G668">
            <v>2.12326637401989E-5</v>
          </cell>
          <cell r="H668">
            <v>1.6526820071317699E-2</v>
          </cell>
          <cell r="I668">
            <v>1.1950185860576E-2</v>
          </cell>
          <cell r="J668">
            <v>2.04133565038538E-2</v>
          </cell>
          <cell r="K668">
            <v>2.3133229221392399E-2</v>
          </cell>
          <cell r="L668">
            <v>3.0345850492800999E-2</v>
          </cell>
          <cell r="M668">
            <v>1.9107610085708601E-2</v>
          </cell>
          <cell r="N668">
            <v>2.9771485000479402E-2</v>
          </cell>
          <cell r="O668">
            <v>3.6257997210268997E-2</v>
          </cell>
          <cell r="P668">
            <v>1.23157735063231E-2</v>
          </cell>
        </row>
        <row r="669">
          <cell r="B669" t="str">
            <v>RHNS-EBAT</v>
          </cell>
          <cell r="C669" t="str">
            <v>VAR_cap</v>
          </cell>
          <cell r="D669" t="str">
            <v>-</v>
          </cell>
          <cell r="E669">
            <v>3.7471997438107136E-3</v>
          </cell>
          <cell r="F669">
            <v>3.7536705603755569E-3</v>
          </cell>
          <cell r="G669">
            <v>3.7718569229457945E-3</v>
          </cell>
          <cell r="H669">
            <v>1.9288113272279299E-2</v>
          </cell>
          <cell r="I669">
            <v>2.8483997916212183E-2</v>
          </cell>
          <cell r="J669">
            <v>3.5829728184251008E-2</v>
          </cell>
          <cell r="K669">
            <v>4.9738054221530423E-2</v>
          </cell>
          <cell r="L669">
            <v>6.0442626162211903E-2</v>
          </cell>
          <cell r="M669">
            <v>5.9852999774285306E-2</v>
          </cell>
          <cell r="N669">
            <v>6.4415092502577931E-2</v>
          </cell>
          <cell r="O669">
            <v>6.9405715285992625E-2</v>
          </cell>
          <cell r="P669">
            <v>6.8647396206608091E-2</v>
          </cell>
        </row>
        <row r="670">
          <cell r="B670" t="str">
            <v>G-INTC-EXP00-AT</v>
          </cell>
          <cell r="C670" t="str">
            <v>VAR_fout</v>
          </cell>
          <cell r="D670" t="str">
            <v>ELC_E-AT</v>
          </cell>
          <cell r="E670">
            <v>6.2295809720365236</v>
          </cell>
          <cell r="F670">
            <v>5.0465844243100834E-3</v>
          </cell>
          <cell r="G670">
            <v>7.1318882985286127E-3</v>
          </cell>
          <cell r="H670">
            <v>1.8624546815839507E-3</v>
          </cell>
          <cell r="I670">
            <v>2.211262970727078E-3</v>
          </cell>
          <cell r="J670">
            <v>1.9398848722027126E-3</v>
          </cell>
          <cell r="K670">
            <v>1.3000089321201197E-3</v>
          </cell>
          <cell r="L670">
            <v>1.1632590528141743E-3</v>
          </cell>
          <cell r="M670">
            <v>1.0112259234954441E-3</v>
          </cell>
          <cell r="N670">
            <v>1.1226357860022772E-3</v>
          </cell>
          <cell r="O670">
            <v>1.0674039337118773E-3</v>
          </cell>
          <cell r="P670">
            <v>1.8321188008444855E-3</v>
          </cell>
        </row>
        <row r="671">
          <cell r="B671" t="str">
            <v>G-INTC-EXP00-AT</v>
          </cell>
          <cell r="C671" t="str">
            <v>VAR_fin</v>
          </cell>
          <cell r="D671" t="str">
            <v>ELC</v>
          </cell>
          <cell r="E671">
            <v>6.2295809720365236</v>
          </cell>
          <cell r="F671">
            <v>5.0465844243100834E-3</v>
          </cell>
          <cell r="G671">
            <v>7.1318882985286127E-3</v>
          </cell>
          <cell r="H671">
            <v>1.8624546815839507E-3</v>
          </cell>
          <cell r="I671">
            <v>2.211262970727078E-3</v>
          </cell>
          <cell r="J671">
            <v>1.9398848722027126E-3</v>
          </cell>
          <cell r="K671">
            <v>1.3000089321201197E-3</v>
          </cell>
          <cell r="L671">
            <v>1.1632590528141743E-3</v>
          </cell>
          <cell r="M671">
            <v>1.0112259234954441E-3</v>
          </cell>
          <cell r="N671">
            <v>1.1226357860022772E-3</v>
          </cell>
          <cell r="O671">
            <v>1.0674039337118773E-3</v>
          </cell>
          <cell r="P671">
            <v>1.8321188008444855E-3</v>
          </cell>
        </row>
        <row r="672">
          <cell r="B672" t="str">
            <v>G-INTC-EXP00-AT</v>
          </cell>
          <cell r="C672" t="str">
            <v>VAR_ncap</v>
          </cell>
          <cell r="D672" t="str">
            <v>-</v>
          </cell>
          <cell r="E672">
            <v>2.44774947220192E-5</v>
          </cell>
          <cell r="F672">
            <v>2.0737567747513399E-5</v>
          </cell>
          <cell r="G672">
            <v>2.5752877626693598E-5</v>
          </cell>
          <cell r="H672">
            <v>2.1028278282172299E-5</v>
          </cell>
          <cell r="I672">
            <v>2.02597472631991E-5</v>
          </cell>
          <cell r="J672">
            <v>2.2753977122051901E-5</v>
          </cell>
          <cell r="K672">
            <v>2.0254814046913201E-5</v>
          </cell>
          <cell r="L672">
            <v>1.5173799613149099E-5</v>
          </cell>
          <cell r="M672">
            <v>2.0079707255490601E-5</v>
          </cell>
          <cell r="N672">
            <v>2.08511150898437E-3</v>
          </cell>
        </row>
        <row r="673">
          <cell r="B673" t="str">
            <v>G-INTC-EXP00-AT</v>
          </cell>
          <cell r="C673" t="str">
            <v>VAR_cap</v>
          </cell>
          <cell r="D673" t="str">
            <v>-</v>
          </cell>
          <cell r="E673">
            <v>0.240895119090623</v>
          </cell>
          <cell r="F673">
            <v>3.5323127103599194E-3</v>
          </cell>
          <cell r="G673">
            <v>3.5103947255499257E-3</v>
          </cell>
          <cell r="H673">
            <v>3.5116268893675695E-3</v>
          </cell>
          <cell r="I673">
            <v>3.5383235950161573E-3</v>
          </cell>
          <cell r="J673">
            <v>3.5335054218883499E-3</v>
          </cell>
          <cell r="K673">
            <v>3.5358175868518416E-3</v>
          </cell>
          <cell r="L673">
            <v>3.5352371490837697E-3</v>
          </cell>
          <cell r="M673">
            <v>3.5296234983250852E-3</v>
          </cell>
          <cell r="N673">
            <v>3.5291230896437042E-3</v>
          </cell>
          <cell r="O673">
            <v>3.5154866061390955E-3</v>
          </cell>
          <cell r="P673">
            <v>5.5732855029235751E-3</v>
          </cell>
        </row>
        <row r="674">
          <cell r="B674" t="str">
            <v>ENUC_LRG_GOE</v>
          </cell>
          <cell r="C674" t="str">
            <v>VAR_fout</v>
          </cell>
          <cell r="D674" t="str">
            <v>LTH</v>
          </cell>
          <cell r="M674">
            <v>0.17646280006285009</v>
          </cell>
          <cell r="N674">
            <v>0.72053903329148372</v>
          </cell>
          <cell r="O674">
            <v>0.70701500226620517</v>
          </cell>
          <cell r="P674">
            <v>0.7620093073763935</v>
          </cell>
        </row>
        <row r="675">
          <cell r="B675" t="str">
            <v>ENUC_LRG_GOE</v>
          </cell>
          <cell r="C675" t="str">
            <v>VAR_fout</v>
          </cell>
          <cell r="D675" t="str">
            <v>ELC</v>
          </cell>
          <cell r="M675">
            <v>0.21849281197223305</v>
          </cell>
          <cell r="N675">
            <v>0.81710802338602617</v>
          </cell>
          <cell r="O675">
            <v>0.84264019011961866</v>
          </cell>
          <cell r="P675">
            <v>0.93716820823393399</v>
          </cell>
        </row>
        <row r="676">
          <cell r="B676" t="str">
            <v>ENUC_LRG_GOE</v>
          </cell>
          <cell r="C676" t="str">
            <v>VAR_fin</v>
          </cell>
          <cell r="D676" t="str">
            <v>URN</v>
          </cell>
          <cell r="M676">
            <v>0.73739208213478358</v>
          </cell>
          <cell r="N676">
            <v>2.7846420703110053</v>
          </cell>
          <cell r="O676">
            <v>2.8556307625167676</v>
          </cell>
          <cell r="P676">
            <v>3.1651661046639616</v>
          </cell>
        </row>
        <row r="677">
          <cell r="B677" t="str">
            <v>ENUC_LRG_GOE</v>
          </cell>
          <cell r="C677" t="str">
            <v>VAR_ncap</v>
          </cell>
          <cell r="D677" t="str">
            <v>-</v>
          </cell>
          <cell r="L677">
            <v>3.4135829488035799E-2</v>
          </cell>
          <cell r="M677">
            <v>2.4299002891983201E-5</v>
          </cell>
          <cell r="N677">
            <v>4.3970993865394704E-3</v>
          </cell>
          <cell r="O677">
            <v>2.12313928804718E-4</v>
          </cell>
        </row>
        <row r="678">
          <cell r="B678" t="str">
            <v>ENUC_LRG_GOE</v>
          </cell>
          <cell r="C678" t="str">
            <v>VAR_cap</v>
          </cell>
          <cell r="D678" t="str">
            <v>-</v>
          </cell>
          <cell r="M678">
            <v>9.1587537907238097E-3</v>
          </cell>
          <cell r="N678">
            <v>3.4153826920786598E-2</v>
          </cell>
          <cell r="O678">
            <v>3.5554069194265001E-2</v>
          </cell>
          <cell r="P678">
            <v>3.86262590263848E-2</v>
          </cell>
        </row>
        <row r="679">
          <cell r="B679" t="str">
            <v>G-INTC-IMP00-DE</v>
          </cell>
          <cell r="C679" t="str">
            <v>VAR_fout</v>
          </cell>
          <cell r="D679" t="str">
            <v>ELC</v>
          </cell>
          <cell r="E679">
            <v>46.398501985747444</v>
          </cell>
          <cell r="F679">
            <v>27.383567097365773</v>
          </cell>
          <cell r="G679">
            <v>22.648950919836619</v>
          </cell>
          <cell r="H679">
            <v>25.465372469555582</v>
          </cell>
          <cell r="I679">
            <v>17.736324533669048</v>
          </cell>
          <cell r="J679">
            <v>17.719432975723635</v>
          </cell>
          <cell r="K679">
            <v>12.499751612291572</v>
          </cell>
          <cell r="L679">
            <v>7.6785354143645366</v>
          </cell>
          <cell r="M679">
            <v>3.7165586144056162</v>
          </cell>
          <cell r="N679">
            <v>1.5445295307836164</v>
          </cell>
          <cell r="O679">
            <v>1.4936034827721247</v>
          </cell>
          <cell r="P679">
            <v>1.5655311719327569</v>
          </cell>
        </row>
        <row r="680">
          <cell r="B680" t="str">
            <v>G-INTC-IMP00-DE</v>
          </cell>
          <cell r="C680" t="str">
            <v>VAR_fin</v>
          </cell>
          <cell r="D680" t="str">
            <v>ELC_I-DE</v>
          </cell>
          <cell r="E680">
            <v>46.398501985747444</v>
          </cell>
          <cell r="F680">
            <v>27.383567097365773</v>
          </cell>
          <cell r="G680">
            <v>22.648950919836619</v>
          </cell>
          <cell r="H680">
            <v>25.465372469555582</v>
          </cell>
          <cell r="I680">
            <v>17.736324533669048</v>
          </cell>
          <cell r="J680">
            <v>17.719432975723635</v>
          </cell>
          <cell r="K680">
            <v>12.499751612291572</v>
          </cell>
          <cell r="L680">
            <v>7.6785354143645366</v>
          </cell>
          <cell r="M680">
            <v>3.7165586144056162</v>
          </cell>
          <cell r="N680">
            <v>1.5445295307836164</v>
          </cell>
          <cell r="O680">
            <v>1.4936034827721247</v>
          </cell>
          <cell r="P680">
            <v>1.5655311719327569</v>
          </cell>
        </row>
        <row r="681">
          <cell r="B681" t="str">
            <v>G-INTC-IMP00-DE</v>
          </cell>
          <cell r="C681" t="str">
            <v>VAR_ncap</v>
          </cell>
          <cell r="D681" t="str">
            <v>-</v>
          </cell>
          <cell r="E681">
            <v>2.7739448234505902E-5</v>
          </cell>
          <cell r="F681">
            <v>2.6491436516810899E-5</v>
          </cell>
          <cell r="G681">
            <v>3.5317825578936297E-5</v>
          </cell>
          <cell r="H681">
            <v>3.7779232657333603E-5</v>
          </cell>
          <cell r="I681">
            <v>6.7164058425066295E-5</v>
          </cell>
          <cell r="J681">
            <v>3.49944614282481E-5</v>
          </cell>
          <cell r="K681">
            <v>1.7913350304045301E-4</v>
          </cell>
          <cell r="L681">
            <v>1.1298397458266E-4</v>
          </cell>
          <cell r="M681">
            <v>0.21802101392600601</v>
          </cell>
          <cell r="N681">
            <v>1.5049139743460701E-2</v>
          </cell>
        </row>
        <row r="682">
          <cell r="B682" t="str">
            <v>G-INTC-IMP00-DE</v>
          </cell>
          <cell r="C682" t="str">
            <v>VAR_cap</v>
          </cell>
          <cell r="D682" t="str">
            <v>-</v>
          </cell>
          <cell r="E682">
            <v>1.8847122938288803</v>
          </cell>
          <cell r="F682">
            <v>1.7645692271832902</v>
          </cell>
          <cell r="G682">
            <v>1.7645021998673902</v>
          </cell>
          <cell r="H682">
            <v>1.7644981245983662</v>
          </cell>
          <cell r="I682">
            <v>1.7645244760759324</v>
          </cell>
          <cell r="J682">
            <v>1.7645236189607076</v>
          </cell>
          <cell r="K682">
            <v>1.7645605631577586</v>
          </cell>
          <cell r="L682">
            <v>1.640039039361791</v>
          </cell>
          <cell r="M682">
            <v>0.66578666269830045</v>
          </cell>
          <cell r="N682">
            <v>0.22548346281345732</v>
          </cell>
          <cell r="O682">
            <v>0.21840050367081881</v>
          </cell>
          <cell r="P682">
            <v>0.23341217844682696</v>
          </cell>
        </row>
        <row r="683">
          <cell r="B683" t="str">
            <v>RHEM-SHSTG-CHPWOD</v>
          </cell>
          <cell r="C683" t="str">
            <v>VAR_fout</v>
          </cell>
          <cell r="D683" t="str">
            <v>AUX_REM-CHPWOD_OUT</v>
          </cell>
          <cell r="E683">
            <v>9.5855362300500984E-5</v>
          </cell>
          <cell r="F683">
            <v>1.2441248972151433E-4</v>
          </cell>
          <cell r="G683">
            <v>1.3266544403137514E-4</v>
          </cell>
          <cell r="H683">
            <v>5.5326779810868183E-3</v>
          </cell>
          <cell r="I683">
            <v>9.3912795583421423E-3</v>
          </cell>
          <cell r="J683">
            <v>1.6943575828760837E-2</v>
          </cell>
          <cell r="K683">
            <v>2.2330274540268404E-2</v>
          </cell>
          <cell r="L683">
            <v>2.9787539728481596E-2</v>
          </cell>
          <cell r="M683">
            <v>4.3705773480847816E-2</v>
          </cell>
          <cell r="N683">
            <v>3.627979070009589E-2</v>
          </cell>
          <cell r="O683">
            <v>2.5652155634748323E-2</v>
          </cell>
          <cell r="P683">
            <v>3.7298991147139235E-2</v>
          </cell>
        </row>
        <row r="684">
          <cell r="B684" t="str">
            <v>RHEM-SHSTG-CHPWOD</v>
          </cell>
          <cell r="C684" t="str">
            <v>VAR_fout</v>
          </cell>
          <cell r="D684" t="str">
            <v>RHEM_LTH_CHPWOD</v>
          </cell>
          <cell r="E684">
            <v>9.5855362300500767E-5</v>
          </cell>
          <cell r="F684">
            <v>1.2449543138132836E-4</v>
          </cell>
          <cell r="G684">
            <v>1.3280363720224114E-4</v>
          </cell>
          <cell r="H684">
            <v>5.5326779810868183E-3</v>
          </cell>
          <cell r="I684">
            <v>9.3999112491126545E-3</v>
          </cell>
          <cell r="J684">
            <v>1.6943575828760774E-2</v>
          </cell>
          <cell r="K684">
            <v>2.2348518228618233E-2</v>
          </cell>
          <cell r="L684">
            <v>2.9787539728481565E-2</v>
          </cell>
          <cell r="M684">
            <v>4.3705773480847761E-2</v>
          </cell>
          <cell r="N684">
            <v>3.6279790700095876E-2</v>
          </cell>
          <cell r="O684">
            <v>2.5652155634748302E-2</v>
          </cell>
          <cell r="P684">
            <v>3.7298991147139207E-2</v>
          </cell>
        </row>
        <row r="685">
          <cell r="B685" t="str">
            <v>RHEM-SHSTG-CHPWOD</v>
          </cell>
          <cell r="C685" t="str">
            <v>VAR_fin</v>
          </cell>
          <cell r="D685" t="str">
            <v>AUX_REM-CHPWOD_IN</v>
          </cell>
          <cell r="E685">
            <v>7.4769744513327225E-5</v>
          </cell>
          <cell r="F685">
            <v>8.6347251874207491E-5</v>
          </cell>
          <cell r="G685">
            <v>9.693607579447189E-5</v>
          </cell>
          <cell r="H685">
            <v>6.9224771515843768E-3</v>
          </cell>
          <cell r="I685">
            <v>1.1400461493227513E-2</v>
          </cell>
          <cell r="J685">
            <v>1.9940248296846139E-2</v>
          </cell>
          <cell r="K685">
            <v>2.5547793364850899E-2</v>
          </cell>
          <cell r="L685">
            <v>3.3103896040406512E-2</v>
          </cell>
          <cell r="M685">
            <v>4.8568600210117996E-2</v>
          </cell>
          <cell r="N685">
            <v>4.031750823126775E-2</v>
          </cell>
          <cell r="O685">
            <v>2.8509024826006594E-2</v>
          </cell>
          <cell r="P685">
            <v>4.1449953170782351E-2</v>
          </cell>
        </row>
        <row r="686">
          <cell r="B686" t="str">
            <v>RHEM-SHSTG-CHPWOD</v>
          </cell>
          <cell r="C686" t="str">
            <v>VAR_fin</v>
          </cell>
          <cell r="D686" t="str">
            <v>RHEM_LTH_CHPWOD</v>
          </cell>
          <cell r="E686">
            <v>7.4769744513327225E-5</v>
          </cell>
          <cell r="F686">
            <v>8.6347251874207491E-5</v>
          </cell>
          <cell r="G686">
            <v>9.693607579447189E-5</v>
          </cell>
          <cell r="H686">
            <v>6.9224771515843768E-3</v>
          </cell>
          <cell r="I686">
            <v>1.1400461493227513E-2</v>
          </cell>
          <cell r="J686">
            <v>1.9940248296846139E-2</v>
          </cell>
          <cell r="K686">
            <v>2.5547793364850899E-2</v>
          </cell>
          <cell r="L686">
            <v>3.3103896040406512E-2</v>
          </cell>
          <cell r="M686">
            <v>4.8568600210117996E-2</v>
          </cell>
          <cell r="N686">
            <v>4.031750823126775E-2</v>
          </cell>
          <cell r="O686">
            <v>2.8509024826006594E-2</v>
          </cell>
          <cell r="P686">
            <v>4.1449953170782351E-2</v>
          </cell>
        </row>
        <row r="687">
          <cell r="B687" t="str">
            <v>RHEM-SHSTG-CHPWOD</v>
          </cell>
          <cell r="C687" t="str">
            <v>VAR_ncap</v>
          </cell>
          <cell r="D687" t="str">
            <v>-</v>
          </cell>
          <cell r="E687">
            <v>1.5754931055519401E-2</v>
          </cell>
          <cell r="F687">
            <v>4.0192349983470601E-4</v>
          </cell>
          <cell r="G687">
            <v>6.8447001725073303E-4</v>
          </cell>
          <cell r="H687">
            <v>5.9063245238852595E-4</v>
          </cell>
          <cell r="I687">
            <v>1.8031642971783501E-2</v>
          </cell>
          <cell r="J687">
            <v>7.28604506208842E-3</v>
          </cell>
          <cell r="K687">
            <v>1.2895250933350701E-3</v>
          </cell>
          <cell r="L687">
            <v>2.8757023781139101E-2</v>
          </cell>
          <cell r="M687">
            <v>8.6155323058805997E-4</v>
          </cell>
          <cell r="N687">
            <v>1.9400163897626901E-2</v>
          </cell>
          <cell r="O687">
            <v>1.2887904265093999E-2</v>
          </cell>
          <cell r="P687">
            <v>4.64816991277811E-2</v>
          </cell>
        </row>
        <row r="688">
          <cell r="B688" t="str">
            <v>RHEM-SHSTG-CHPWOD</v>
          </cell>
          <cell r="C688" t="str">
            <v>VAR_cap</v>
          </cell>
          <cell r="D688" t="str">
            <v>-</v>
          </cell>
          <cell r="E688">
            <v>1.5754931055519401E-2</v>
          </cell>
          <cell r="F688">
            <v>1.610290361121763E-2</v>
          </cell>
          <cell r="G688">
            <v>1.6652065517928971E-2</v>
          </cell>
          <cell r="H688">
            <v>1.702679110674428E-2</v>
          </cell>
          <cell r="I688">
            <v>2.3102054800514259E-2</v>
          </cell>
          <cell r="J688">
            <v>2.5626662409942703E-2</v>
          </cell>
          <cell r="K688">
            <v>2.6298648873134805E-2</v>
          </cell>
          <cell r="L688">
            <v>3.7003903382255558E-2</v>
          </cell>
          <cell r="M688">
            <v>3.1307148643306394E-2</v>
          </cell>
          <cell r="N688">
            <v>4.8552996711547225E-2</v>
          </cell>
          <cell r="O688">
            <v>3.735598793089661E-2</v>
          </cell>
          <cell r="P688">
            <v>7.8363950298429449E-2</v>
          </cell>
        </row>
        <row r="689">
          <cell r="B689" t="str">
            <v>RHNM-CHPGFC</v>
          </cell>
          <cell r="C689" t="str">
            <v>VAR_fout</v>
          </cell>
          <cell r="D689" t="str">
            <v>CO2_R</v>
          </cell>
          <cell r="M689">
            <v>1.4305123326057001</v>
          </cell>
          <cell r="N689">
            <v>1.8779858366371101</v>
          </cell>
          <cell r="O689">
            <v>1.4632298167891</v>
          </cell>
          <cell r="P689">
            <v>2.45965823400969</v>
          </cell>
        </row>
        <row r="690">
          <cell r="B690" t="str">
            <v>RHNM-CHPGFC</v>
          </cell>
          <cell r="C690" t="str">
            <v>VAR_fout</v>
          </cell>
          <cell r="D690" t="str">
            <v>RHNM_NKEV_GAS_ELC_CHP</v>
          </cell>
          <cell r="M690">
            <v>1.1413662228236941E-2</v>
          </cell>
          <cell r="N690">
            <v>1.4983929547636526E-2</v>
          </cell>
          <cell r="O690">
            <v>1.16747059850194E-2</v>
          </cell>
          <cell r="P690">
            <v>1.9624932718162385E-2</v>
          </cell>
        </row>
        <row r="691">
          <cell r="B691" t="str">
            <v>RHNM-CHPGFC</v>
          </cell>
          <cell r="C691" t="str">
            <v>VAR_fout</v>
          </cell>
          <cell r="D691" t="str">
            <v>RHNM_LTH_CHPNGA</v>
          </cell>
          <cell r="M691">
            <v>1.1413662228236941E-2</v>
          </cell>
          <cell r="N691">
            <v>1.4983929547636526E-2</v>
          </cell>
          <cell r="O691">
            <v>1.16747059850194E-2</v>
          </cell>
          <cell r="P691">
            <v>1.9624932718162385E-2</v>
          </cell>
        </row>
        <row r="692">
          <cell r="B692" t="str">
            <v>RHNM-CHPGFC</v>
          </cell>
          <cell r="C692" t="str">
            <v>VAR_fin</v>
          </cell>
          <cell r="D692" t="str">
            <v>RNGA</v>
          </cell>
          <cell r="M692">
            <v>2.536369384052654E-2</v>
          </cell>
          <cell r="N692">
            <v>3.3297621216970059E-2</v>
          </cell>
          <cell r="O692">
            <v>2.5943791077820893E-2</v>
          </cell>
          <cell r="P692">
            <v>4.3610961595916424E-2</v>
          </cell>
        </row>
        <row r="693">
          <cell r="B693" t="str">
            <v>RHNM-CHPGFC</v>
          </cell>
          <cell r="C693" t="str">
            <v>VAR_ncap</v>
          </cell>
          <cell r="D693" t="str">
            <v>-</v>
          </cell>
          <cell r="M693">
            <v>1.0815382843996899E-3</v>
          </cell>
          <cell r="N693">
            <v>4.6321764038552502E-4</v>
          </cell>
          <cell r="O693">
            <v>1.10696849169879E-5</v>
          </cell>
          <cell r="P693">
            <v>1.0359153648379399E-3</v>
          </cell>
        </row>
        <row r="694">
          <cell r="B694" t="str">
            <v>RHNM-CHPGFC</v>
          </cell>
          <cell r="C694" t="str">
            <v>VAR_cap</v>
          </cell>
          <cell r="D694" t="str">
            <v>-</v>
          </cell>
          <cell r="M694">
            <v>1.0815382843996899E-3</v>
          </cell>
          <cell r="N694">
            <v>1.5433588961426979E-3</v>
          </cell>
          <cell r="O694">
            <v>1.5501465848370803E-3</v>
          </cell>
          <cell r="P694">
            <v>2.5774818410563985E-3</v>
          </cell>
        </row>
        <row r="695">
          <cell r="B695" t="str">
            <v>G-INTC-EXP00-FR</v>
          </cell>
          <cell r="C695" t="str">
            <v>VAR_fout</v>
          </cell>
          <cell r="D695" t="str">
            <v>ELC_E-FR</v>
          </cell>
          <cell r="E695">
            <v>12.753385035590842</v>
          </cell>
          <cell r="F695">
            <v>4.0429953549009755E-3</v>
          </cell>
          <cell r="G695">
            <v>4.0042531893642128E-3</v>
          </cell>
          <cell r="H695">
            <v>2.1036580882564629E-3</v>
          </cell>
          <cell r="I695">
            <v>3.2488865046813469E-3</v>
          </cell>
          <cell r="J695">
            <v>4.1322073323273581E-3</v>
          </cell>
          <cell r="K695">
            <v>6.0122082878225677E-3</v>
          </cell>
          <cell r="L695">
            <v>5.6882248960906222E-3</v>
          </cell>
          <cell r="M695">
            <v>4.8271369257831447E-3</v>
          </cell>
          <cell r="N695">
            <v>5.1533228179555654E-3</v>
          </cell>
          <cell r="O695">
            <v>5.0108961992993938E-3</v>
          </cell>
          <cell r="P695">
            <v>7.4329988429327146E-3</v>
          </cell>
        </row>
        <row r="696">
          <cell r="B696" t="str">
            <v>G-INTC-EXP00-FR</v>
          </cell>
          <cell r="C696" t="str">
            <v>VAR_fin</v>
          </cell>
          <cell r="D696" t="str">
            <v>ELC</v>
          </cell>
          <cell r="E696">
            <v>12.753385035590842</v>
          </cell>
          <cell r="F696">
            <v>4.0429953549009755E-3</v>
          </cell>
          <cell r="G696">
            <v>4.0042531893642128E-3</v>
          </cell>
          <cell r="H696">
            <v>2.1036580882564629E-3</v>
          </cell>
          <cell r="I696">
            <v>3.2488865046813469E-3</v>
          </cell>
          <cell r="J696">
            <v>4.1322073323273581E-3</v>
          </cell>
          <cell r="K696">
            <v>6.0122082878225677E-3</v>
          </cell>
          <cell r="L696">
            <v>5.6882248960906222E-3</v>
          </cell>
          <cell r="M696">
            <v>4.8271369257831447E-3</v>
          </cell>
          <cell r="N696">
            <v>5.1533228179555654E-3</v>
          </cell>
          <cell r="O696">
            <v>5.0108961992993938E-3</v>
          </cell>
          <cell r="P696">
            <v>7.4329988429327146E-3</v>
          </cell>
        </row>
        <row r="697">
          <cell r="B697" t="str">
            <v>G-INTC-EXP00-FR</v>
          </cell>
          <cell r="C697" t="str">
            <v>VAR_ncap</v>
          </cell>
          <cell r="D697" t="str">
            <v>-</v>
          </cell>
          <cell r="E697">
            <v>3.1448650255861297E-5</v>
          </cell>
          <cell r="F697">
            <v>2.6654484888546699E-5</v>
          </cell>
          <cell r="G697">
            <v>3.33337801867024E-5</v>
          </cell>
          <cell r="H697">
            <v>3.7174293019239101E-5</v>
          </cell>
          <cell r="I697">
            <v>8.4657572743690094E-5</v>
          </cell>
          <cell r="J697">
            <v>4.8699288814294802E-5</v>
          </cell>
          <cell r="K697">
            <v>2.4233161809693299E-5</v>
          </cell>
          <cell r="L697">
            <v>1.7041284737089099E-5</v>
          </cell>
          <cell r="M697">
            <v>1.9129887438448102E-5</v>
          </cell>
          <cell r="N697">
            <v>1.73398181318419E-3</v>
          </cell>
        </row>
        <row r="698">
          <cell r="B698" t="str">
            <v>G-INTC-EXP00-FR</v>
          </cell>
          <cell r="C698" t="str">
            <v>VAR_cap</v>
          </cell>
          <cell r="D698" t="str">
            <v>-</v>
          </cell>
          <cell r="E698">
            <v>1.2999780495250843</v>
          </cell>
          <cell r="F698">
            <v>4.2951039172201E-3</v>
          </cell>
          <cell r="G698">
            <v>4.2746429420701393E-3</v>
          </cell>
          <cell r="H698">
            <v>4.2877089675539271E-3</v>
          </cell>
          <cell r="I698">
            <v>4.3201690725744868E-3</v>
          </cell>
          <cell r="J698">
            <v>4.3311961550402955E-3</v>
          </cell>
          <cell r="K698">
            <v>4.3965839158921494E-3</v>
          </cell>
          <cell r="L698">
            <v>4.432410637868367E-3</v>
          </cell>
          <cell r="M698">
            <v>4.4220157702754559E-3</v>
          </cell>
          <cell r="N698">
            <v>4.418589069994372E-3</v>
          </cell>
          <cell r="O698">
            <v>4.3994814892436285E-3</v>
          </cell>
          <cell r="P698">
            <v>6.1015202608978303E-3</v>
          </cell>
        </row>
        <row r="699">
          <cell r="B699" t="str">
            <v>RHNM-EBAT</v>
          </cell>
          <cell r="C699" t="str">
            <v>VAR_fout</v>
          </cell>
          <cell r="D699" t="str">
            <v>RHNM_ELC</v>
          </cell>
          <cell r="E699">
            <v>9.1280723392175005E-3</v>
          </cell>
          <cell r="F699">
            <v>9.1566043304607461E-3</v>
          </cell>
          <cell r="G699">
            <v>9.1797525391895205E-3</v>
          </cell>
          <cell r="H699">
            <v>4.7541407182964179E-2</v>
          </cell>
          <cell r="I699">
            <v>8.262008644079484E-2</v>
          </cell>
          <cell r="J699">
            <v>0.12113729574808887</v>
          </cell>
          <cell r="K699">
            <v>0.1498043542773255</v>
          </cell>
          <cell r="L699">
            <v>0.11037389251069857</v>
          </cell>
          <cell r="M699">
            <v>0.14747920579163143</v>
          </cell>
          <cell r="N699">
            <v>0.16048554072303312</v>
          </cell>
          <cell r="O699">
            <v>0.16406381828608491</v>
          </cell>
          <cell r="P699">
            <v>0.17666612634392612</v>
          </cell>
        </row>
        <row r="700">
          <cell r="B700" t="str">
            <v>RHNM-EBAT</v>
          </cell>
          <cell r="C700" t="str">
            <v>VAR_fout</v>
          </cell>
          <cell r="D700" t="str">
            <v>AUX_RHNM-EBAT_OUT</v>
          </cell>
          <cell r="E700">
            <v>9.1280723392175109E-3</v>
          </cell>
          <cell r="F700">
            <v>9.156604330460753E-3</v>
          </cell>
          <cell r="G700">
            <v>9.1797525391895309E-3</v>
          </cell>
          <cell r="H700">
            <v>4.7541407182964214E-2</v>
          </cell>
          <cell r="I700">
            <v>8.2620086440794938E-2</v>
          </cell>
          <cell r="J700">
            <v>0.12113729574808901</v>
          </cell>
          <cell r="K700">
            <v>0.14980435427732561</v>
          </cell>
          <cell r="L700">
            <v>0.11037389251069867</v>
          </cell>
          <cell r="M700">
            <v>0.1474792057916316</v>
          </cell>
          <cell r="N700">
            <v>0.1604855407230332</v>
          </cell>
          <cell r="O700">
            <v>0.16406381828608507</v>
          </cell>
          <cell r="P700">
            <v>0.17666612634392631</v>
          </cell>
        </row>
        <row r="701">
          <cell r="B701" t="str">
            <v>RHNM-EBAT</v>
          </cell>
          <cell r="C701" t="str">
            <v>VAR_fin</v>
          </cell>
          <cell r="D701" t="str">
            <v>RHNM_ELC</v>
          </cell>
          <cell r="E701">
            <v>1.010325342615394E-2</v>
          </cell>
          <cell r="F701">
            <v>1.01348059508281E-2</v>
          </cell>
          <cell r="G701">
            <v>1.0158533141910587E-2</v>
          </cell>
          <cell r="H701">
            <v>5.2581336542659708E-2</v>
          </cell>
          <cell r="I701">
            <v>9.1373613036759158E-2</v>
          </cell>
          <cell r="J701">
            <v>0.13396843886379126</v>
          </cell>
          <cell r="K701">
            <v>0.1656703297065254</v>
          </cell>
          <cell r="L701">
            <v>0.12206564041017963</v>
          </cell>
          <cell r="M701">
            <v>0.16309902984987687</v>
          </cell>
          <cell r="N701">
            <v>0.17748227778020603</v>
          </cell>
          <cell r="O701">
            <v>0.18143936896879706</v>
          </cell>
          <cell r="P701">
            <v>0.19537684907521963</v>
          </cell>
        </row>
        <row r="702">
          <cell r="B702" t="str">
            <v>RHNM-EBAT</v>
          </cell>
          <cell r="C702" t="str">
            <v>VAR_fin</v>
          </cell>
          <cell r="D702" t="str">
            <v>AUX_RHNM-EBAT_IN</v>
          </cell>
          <cell r="E702">
            <v>1.010325342615394E-2</v>
          </cell>
          <cell r="F702">
            <v>1.01348059508281E-2</v>
          </cell>
          <cell r="G702">
            <v>1.0158533141910587E-2</v>
          </cell>
          <cell r="H702">
            <v>5.2581336542659708E-2</v>
          </cell>
          <cell r="I702">
            <v>9.1373613036759158E-2</v>
          </cell>
          <cell r="J702">
            <v>0.13396843886379126</v>
          </cell>
          <cell r="K702">
            <v>0.1656703297065254</v>
          </cell>
          <cell r="L702">
            <v>0.12206564041017963</v>
          </cell>
          <cell r="M702">
            <v>0.16309902984987687</v>
          </cell>
          <cell r="N702">
            <v>0.17748227778020603</v>
          </cell>
          <cell r="O702">
            <v>0.18143936896879706</v>
          </cell>
          <cell r="P702">
            <v>0.19537684907521963</v>
          </cell>
        </row>
        <row r="703">
          <cell r="B703" t="str">
            <v>RHNM-EBAT</v>
          </cell>
          <cell r="C703" t="str">
            <v>VAR_ncap</v>
          </cell>
          <cell r="D703" t="str">
            <v>-</v>
          </cell>
          <cell r="E703">
            <v>3.75588866301445E-3</v>
          </cell>
          <cell r="F703">
            <v>7.9672092622938896E-6</v>
          </cell>
          <cell r="G703">
            <v>2.16111883665414E-5</v>
          </cell>
          <cell r="H703">
            <v>1.6773926006134102E-2</v>
          </cell>
          <cell r="I703">
            <v>1.7125318078936101E-2</v>
          </cell>
          <cell r="J703">
            <v>2.91195554857425E-2</v>
          </cell>
          <cell r="K703">
            <v>2.34309160255162E-2</v>
          </cell>
          <cell r="L703">
            <v>2.76709778192556E-2</v>
          </cell>
          <cell r="M703">
            <v>2.2235219882066299E-2</v>
          </cell>
          <cell r="N703">
            <v>2.93808968553146E-2</v>
          </cell>
          <cell r="O703">
            <v>3.3923775270860997E-2</v>
          </cell>
          <cell r="P703">
            <v>1.86932747321218E-2</v>
          </cell>
        </row>
        <row r="704">
          <cell r="B704" t="str">
            <v>RHNM-EBAT</v>
          </cell>
          <cell r="C704" t="str">
            <v>VAR_cap</v>
          </cell>
          <cell r="D704" t="str">
            <v>-</v>
          </cell>
          <cell r="E704">
            <v>3.7584176974385618E-3</v>
          </cell>
          <cell r="F704">
            <v>3.7649435608858119E-3</v>
          </cell>
          <cell r="G704">
            <v>3.7835217919252448E-3</v>
          </cell>
          <cell r="H704">
            <v>1.9543881447935531E-2</v>
          </cell>
          <cell r="I704">
            <v>3.3906411858922562E-2</v>
          </cell>
          <cell r="J704">
            <v>4.9762898849812283E-2</v>
          </cell>
          <cell r="K704">
            <v>6.1425302949454669E-2</v>
          </cell>
          <cell r="L704">
            <v>6.1039468299880321E-2</v>
          </cell>
          <cell r="M704">
            <v>6.0439648785047435E-2</v>
          </cell>
          <cell r="N704">
            <v>6.5781595245810301E-2</v>
          </cell>
          <cell r="O704">
            <v>6.7234827069742306E-2</v>
          </cell>
          <cell r="P704">
            <v>7.2426780980090644E-2</v>
          </cell>
        </row>
        <row r="705">
          <cell r="B705" t="str">
            <v>ITOT-CHPWST</v>
          </cell>
          <cell r="C705" t="str">
            <v>VAR_fout</v>
          </cell>
          <cell r="D705" t="str">
            <v>ITOT_LTH_CHP</v>
          </cell>
          <cell r="E705">
            <v>1.9352256070013201</v>
          </cell>
          <cell r="F705">
            <v>1.9673038767365658</v>
          </cell>
          <cell r="G705">
            <v>2.5504946753784976</v>
          </cell>
          <cell r="H705">
            <v>2.2435319591693315</v>
          </cell>
          <cell r="I705">
            <v>1.9429207232393471</v>
          </cell>
          <cell r="J705">
            <v>1.5036955046287277</v>
          </cell>
          <cell r="K705">
            <v>1.0498580093058069E-2</v>
          </cell>
          <cell r="L705">
            <v>3.2912929952395621E-3</v>
          </cell>
          <cell r="M705">
            <v>5.0122613314654693E-3</v>
          </cell>
          <cell r="N705">
            <v>4.165549493884103E-3</v>
          </cell>
          <cell r="O705">
            <v>2.069472373983341E-3</v>
          </cell>
          <cell r="P705">
            <v>1.1167225514359229E-3</v>
          </cell>
        </row>
        <row r="706">
          <cell r="B706" t="str">
            <v>ITOT-CHPWST</v>
          </cell>
          <cell r="C706" t="str">
            <v>VAR_fout</v>
          </cell>
          <cell r="D706" t="str">
            <v>ITOT_KEV_WST_ELC_CHP</v>
          </cell>
          <cell r="E706">
            <v>0.23009303695239472</v>
          </cell>
          <cell r="F706">
            <v>0.24359686913963566</v>
          </cell>
          <cell r="G706">
            <v>0.33673335648661723</v>
          </cell>
          <cell r="H706">
            <v>0.33297541921858781</v>
          </cell>
          <cell r="I706">
            <v>0.32922853591306861</v>
          </cell>
          <cell r="J706">
            <v>0.29687738328858959</v>
          </cell>
          <cell r="K706">
            <v>2.4827302307951576E-3</v>
          </cell>
          <cell r="L706">
            <v>9.7023969948688271E-4</v>
          </cell>
          <cell r="M706">
            <v>1.477563661158281E-3</v>
          </cell>
          <cell r="N706">
            <v>1.2279616232858876E-3</v>
          </cell>
          <cell r="O706">
            <v>6.1005940739221657E-4</v>
          </cell>
          <cell r="P706">
            <v>3.2919845005672306E-4</v>
          </cell>
        </row>
        <row r="707">
          <cell r="B707" t="str">
            <v>ITOT-CHPWST</v>
          </cell>
          <cell r="C707" t="str">
            <v>VAR_fout</v>
          </cell>
          <cell r="D707" t="str">
            <v>CO2_I</v>
          </cell>
          <cell r="E707">
            <v>344.50959734843002</v>
          </cell>
          <cell r="F707">
            <v>364.73070481282701</v>
          </cell>
          <cell r="G707">
            <v>504.23622672060901</v>
          </cell>
          <cell r="H707">
            <v>498.60896089801702</v>
          </cell>
          <cell r="I707">
            <v>492.99824766292301</v>
          </cell>
          <cell r="J707">
            <v>444.55450778626903</v>
          </cell>
          <cell r="K707">
            <v>3.7177265020701702</v>
          </cell>
          <cell r="L707">
            <v>1.4528706338697599</v>
          </cell>
          <cell r="M707">
            <v>2.2125551594160302</v>
          </cell>
          <cell r="N707">
            <v>1.8387923962858099</v>
          </cell>
          <cell r="O707">
            <v>0.91352415118128605</v>
          </cell>
          <cell r="P707">
            <v>0.49295319605639398</v>
          </cell>
        </row>
        <row r="708">
          <cell r="B708" t="str">
            <v>ITOT-CHPWST</v>
          </cell>
          <cell r="C708" t="str">
            <v>VAR_fin</v>
          </cell>
          <cell r="D708" t="str">
            <v>IWST</v>
          </cell>
          <cell r="E708">
            <v>3.7123879024615269</v>
          </cell>
          <cell r="F708">
            <v>3.9302877673796091</v>
          </cell>
          <cell r="G708">
            <v>5.4335800293169116</v>
          </cell>
          <cell r="H708">
            <v>5.3729413889872548</v>
          </cell>
          <cell r="I708">
            <v>5.3124811170573585</v>
          </cell>
          <cell r="J708">
            <v>4.7904580580416987</v>
          </cell>
          <cell r="K708">
            <v>4.0061707996445796E-2</v>
          </cell>
          <cell r="L708">
            <v>1.5655933554631032E-2</v>
          </cell>
          <cell r="M708">
            <v>2.3842189217845138E-2</v>
          </cell>
          <cell r="N708">
            <v>1.9814573235838451E-2</v>
          </cell>
          <cell r="O708">
            <v>9.8440102497983403E-3</v>
          </cell>
          <cell r="P708">
            <v>5.3119956471594232E-3</v>
          </cell>
        </row>
        <row r="709">
          <cell r="B709" t="str">
            <v>ITOT-CHPWST</v>
          </cell>
          <cell r="C709" t="str">
            <v>VAR_ncap</v>
          </cell>
          <cell r="D709" t="str">
            <v>-</v>
          </cell>
          <cell r="F709">
            <v>2.6586551156619702E-6</v>
          </cell>
          <cell r="G709">
            <v>6.4262241581816201E-6</v>
          </cell>
          <cell r="H709">
            <v>1.49511254813845E-3</v>
          </cell>
          <cell r="I709">
            <v>5.0567682857148803E-3</v>
          </cell>
          <cell r="J709">
            <v>5.5405174209493603E-6</v>
          </cell>
          <cell r="K709">
            <v>3.5970515783613198E-6</v>
          </cell>
          <cell r="L709">
            <v>4.3687305845560104E-6</v>
          </cell>
          <cell r="M709">
            <v>2.7273680798021401E-6</v>
          </cell>
          <cell r="N709">
            <v>1.27756636625413E-5</v>
          </cell>
          <cell r="O709">
            <v>1.7717237294932601E-4</v>
          </cell>
          <cell r="P709">
            <v>1.95244674063551E-4</v>
          </cell>
        </row>
        <row r="710">
          <cell r="B710" t="str">
            <v>ITOT-CHPWST</v>
          </cell>
          <cell r="C710" t="str">
            <v>VAR_cap</v>
          </cell>
          <cell r="D710" t="str">
            <v>-</v>
          </cell>
          <cell r="E710">
            <v>4.6536619441576658E-2</v>
          </cell>
          <cell r="F710">
            <v>1.3925094838908261E-2</v>
          </cell>
          <cell r="G710">
            <v>1.392371023111854E-2</v>
          </cell>
          <cell r="H710">
            <v>1.3587898393201597E-2</v>
          </cell>
          <cell r="I710">
            <v>1.3398766259323005E-2</v>
          </cell>
          <cell r="J710">
            <v>1.2600409094846448E-2</v>
          </cell>
          <cell r="K710">
            <v>6.8488051108181978E-4</v>
          </cell>
          <cell r="L710">
            <v>6.2661443862343028E-4</v>
          </cell>
          <cell r="M710">
            <v>6.0003015168666029E-4</v>
          </cell>
          <cell r="N710">
            <v>6.0196212142818017E-4</v>
          </cell>
          <cell r="O710">
            <v>2.9793164673303299E-4</v>
          </cell>
          <cell r="P710">
            <v>3.86519904969336E-4</v>
          </cell>
        </row>
        <row r="711">
          <cell r="B711" t="str">
            <v>CAES-EBAT</v>
          </cell>
          <cell r="C711" t="str">
            <v>VAR_fout</v>
          </cell>
          <cell r="D711" t="str">
            <v>ELC13</v>
          </cell>
          <cell r="E711">
            <v>9.4893650794481685E-2</v>
          </cell>
          <cell r="F711">
            <v>2.1006182580908438E-2</v>
          </cell>
          <cell r="G711">
            <v>3.7326749384642553E-2</v>
          </cell>
          <cell r="H711">
            <v>9.4464191016630644E-2</v>
          </cell>
          <cell r="I711">
            <v>7.2082579277981229E-2</v>
          </cell>
          <cell r="J711">
            <v>6.8861922565369799E-2</v>
          </cell>
          <cell r="K711">
            <v>9.4448031024234866E-2</v>
          </cell>
          <cell r="L711">
            <v>2.7566273059603286E-2</v>
          </cell>
          <cell r="M711">
            <v>9.4515253751152342E-2</v>
          </cell>
          <cell r="N711">
            <v>9.4577840103044861E-2</v>
          </cell>
          <cell r="O711">
            <v>9.4544818400232197E-2</v>
          </cell>
          <cell r="P711">
            <v>9.4659704573586273E-2</v>
          </cell>
        </row>
        <row r="712">
          <cell r="B712" t="str">
            <v>CAES-EBAT</v>
          </cell>
          <cell r="C712" t="str">
            <v>VAR_fout</v>
          </cell>
          <cell r="D712" t="str">
            <v>AUX_CAES_OUT</v>
          </cell>
          <cell r="E712">
            <v>9.4893650794481574E-2</v>
          </cell>
          <cell r="F712">
            <v>2.100618258090842E-2</v>
          </cell>
          <cell r="G712">
            <v>3.7326749384642526E-2</v>
          </cell>
          <cell r="H712">
            <v>9.4464191016630533E-2</v>
          </cell>
          <cell r="I712">
            <v>7.208257927798116E-2</v>
          </cell>
          <cell r="J712">
            <v>6.8861922565369729E-2</v>
          </cell>
          <cell r="K712">
            <v>9.4448031024234783E-2</v>
          </cell>
          <cell r="L712">
            <v>2.7566273059603276E-2</v>
          </cell>
          <cell r="M712">
            <v>9.4515253751152273E-2</v>
          </cell>
          <cell r="N712">
            <v>9.4577840103044805E-2</v>
          </cell>
          <cell r="O712">
            <v>9.4544818400232142E-2</v>
          </cell>
          <cell r="P712">
            <v>9.4659704573586231E-2</v>
          </cell>
        </row>
        <row r="713">
          <cell r="B713" t="str">
            <v>CAES-EBAT</v>
          </cell>
          <cell r="C713" t="str">
            <v>VAR_fin</v>
          </cell>
          <cell r="D713" t="str">
            <v>ELC13</v>
          </cell>
          <cell r="E713">
            <v>0.13557119784732241</v>
          </cell>
          <cell r="F713">
            <v>3.0017671826532741E-2</v>
          </cell>
          <cell r="G713">
            <v>5.3332767281882333E-2</v>
          </cell>
          <cell r="H713">
            <v>0.13495768386089979</v>
          </cell>
          <cell r="I713">
            <v>0.10298395283377081</v>
          </cell>
          <cell r="J713">
            <v>9.8383014640444397E-2</v>
          </cell>
          <cell r="K713">
            <v>0.1349345981729127</v>
          </cell>
          <cell r="L713">
            <v>3.938922965060309E-2</v>
          </cell>
          <cell r="M713">
            <v>0.13503063064281501</v>
          </cell>
          <cell r="N713">
            <v>0.1351200397142753</v>
          </cell>
          <cell r="O713">
            <v>0.13507286585346015</v>
          </cell>
          <cell r="P713">
            <v>0.13523701693212184</v>
          </cell>
        </row>
        <row r="714">
          <cell r="B714" t="str">
            <v>CAES-EBAT</v>
          </cell>
          <cell r="C714" t="str">
            <v>VAR_fin</v>
          </cell>
          <cell r="D714" t="str">
            <v>AUX_CAES_IN</v>
          </cell>
          <cell r="E714">
            <v>0.13557119784732241</v>
          </cell>
          <cell r="F714">
            <v>3.0017671826532741E-2</v>
          </cell>
          <cell r="G714">
            <v>5.3332767281882333E-2</v>
          </cell>
          <cell r="H714">
            <v>0.13495768386089979</v>
          </cell>
          <cell r="I714">
            <v>0.10298395283377081</v>
          </cell>
          <cell r="J714">
            <v>9.8383014640444397E-2</v>
          </cell>
          <cell r="K714">
            <v>0.1349345981729127</v>
          </cell>
          <cell r="L714">
            <v>3.938922965060309E-2</v>
          </cell>
          <cell r="M714">
            <v>0.13503063064281501</v>
          </cell>
          <cell r="N714">
            <v>0.1351200397142753</v>
          </cell>
          <cell r="O714">
            <v>0.13507286585346015</v>
          </cell>
          <cell r="P714">
            <v>0.13523701693212184</v>
          </cell>
        </row>
        <row r="715">
          <cell r="B715" t="str">
            <v>CAES-EBAT</v>
          </cell>
          <cell r="C715" t="str">
            <v>VAR_ncap</v>
          </cell>
          <cell r="D715" t="str">
            <v>-</v>
          </cell>
          <cell r="F715">
            <v>8.0187109770727799E-6</v>
          </cell>
          <cell r="G715">
            <v>8.1580750573604908E-6</v>
          </cell>
          <cell r="H715">
            <v>8.2820197581669006E-6</v>
          </cell>
          <cell r="I715">
            <v>1.0401725840566001E-5</v>
          </cell>
          <cell r="J715">
            <v>9.8045441097411696E-6</v>
          </cell>
          <cell r="K715">
            <v>9.3817491666039804E-6</v>
          </cell>
          <cell r="L715">
            <v>9.4050999202667193E-6</v>
          </cell>
          <cell r="M715">
            <v>9.1360041228724895E-6</v>
          </cell>
          <cell r="N715">
            <v>1.14387622278293E-5</v>
          </cell>
          <cell r="O715">
            <v>1.37194770643757E-5</v>
          </cell>
          <cell r="P715">
            <v>1.7291475504440399E-5</v>
          </cell>
        </row>
        <row r="716">
          <cell r="B716" t="str">
            <v>CAES-EBAT</v>
          </cell>
          <cell r="C716" t="str">
            <v>VAR_cap</v>
          </cell>
          <cell r="D716" t="str">
            <v>-</v>
          </cell>
          <cell r="E716">
            <v>0.1</v>
          </cell>
          <cell r="F716">
            <v>9.9985559104370639E-2</v>
          </cell>
          <cell r="G716">
            <v>9.9985970689497425E-2</v>
          </cell>
          <cell r="H716">
            <v>9.9987285329307438E-2</v>
          </cell>
          <cell r="I716">
            <v>9.9991267150381688E-2</v>
          </cell>
          <cell r="J716">
            <v>9.9993429378532769E-2</v>
          </cell>
          <cell r="K716">
            <v>9.9993436031652422E-2</v>
          </cell>
          <cell r="L716">
            <v>9.9991217889790804E-2</v>
          </cell>
          <cell r="M716">
            <v>9.9987948522834783E-2</v>
          </cell>
          <cell r="N716">
            <v>9.9985012499875806E-2</v>
          </cell>
          <cell r="O716">
            <v>9.9982906433007376E-2</v>
          </cell>
          <cell r="P716">
            <v>9.9982025270457742E-2</v>
          </cell>
        </row>
        <row r="717">
          <cell r="B717" t="str">
            <v>HPLSOL</v>
          </cell>
          <cell r="C717" t="str">
            <v>VAR_fout</v>
          </cell>
          <cell r="D717" t="str">
            <v>LTH</v>
          </cell>
          <cell r="H717">
            <v>3.1987996965315732E-4</v>
          </cell>
          <cell r="I717">
            <v>5.4544321896489694E-4</v>
          </cell>
          <cell r="J717">
            <v>5.7965666050609817E-4</v>
          </cell>
          <cell r="K717">
            <v>6.2450262784835998E-4</v>
          </cell>
          <cell r="L717">
            <v>1.137308610464006E-3</v>
          </cell>
          <cell r="M717">
            <v>1.1479951246916491E-3</v>
          </cell>
          <cell r="N717">
            <v>1.2217096236717118E-3</v>
          </cell>
          <cell r="O717">
            <v>1.2993381082616658E-3</v>
          </cell>
          <cell r="P717">
            <v>2.9348817386327902E-3</v>
          </cell>
        </row>
        <row r="718">
          <cell r="B718" t="str">
            <v>HPLSOL</v>
          </cell>
          <cell r="C718" t="str">
            <v>VAR_fin</v>
          </cell>
          <cell r="D718" t="str">
            <v>SOL</v>
          </cell>
          <cell r="H718">
            <v>3.1987996965315732E-4</v>
          </cell>
          <cell r="I718">
            <v>5.4544321896489694E-4</v>
          </cell>
          <cell r="J718">
            <v>5.7965666050609817E-4</v>
          </cell>
          <cell r="K718">
            <v>6.2450262784835998E-4</v>
          </cell>
          <cell r="L718">
            <v>1.137308610464006E-3</v>
          </cell>
          <cell r="M718">
            <v>1.1479951246916491E-3</v>
          </cell>
          <cell r="N718">
            <v>1.2217096236717118E-3</v>
          </cell>
          <cell r="O718">
            <v>1.2993381082616658E-3</v>
          </cell>
          <cell r="P718">
            <v>2.9348817386327902E-3</v>
          </cell>
        </row>
        <row r="719">
          <cell r="B719" t="str">
            <v>HPLSOL</v>
          </cell>
          <cell r="C719" t="str">
            <v>VAR_fin</v>
          </cell>
          <cell r="D719" t="str">
            <v>SOLPVC</v>
          </cell>
          <cell r="H719">
            <v>3.1987996965315699E-4</v>
          </cell>
          <cell r="I719">
            <v>5.4544321896489705E-4</v>
          </cell>
          <cell r="J719">
            <v>5.7965666050609796E-4</v>
          </cell>
          <cell r="K719">
            <v>6.24502627848359E-4</v>
          </cell>
          <cell r="L719">
            <v>1.1373086104640099E-3</v>
          </cell>
          <cell r="M719">
            <v>1.14799512469165E-3</v>
          </cell>
          <cell r="N719">
            <v>1.2217096236717101E-3</v>
          </cell>
          <cell r="O719">
            <v>1.29933810826167E-3</v>
          </cell>
          <cell r="P719">
            <v>2.9348817386327902E-3</v>
          </cell>
        </row>
        <row r="720">
          <cell r="B720" t="str">
            <v>HPLSOL</v>
          </cell>
          <cell r="C720" t="str">
            <v>VAR_ncap</v>
          </cell>
          <cell r="D720" t="str">
            <v>-</v>
          </cell>
          <cell r="H720">
            <v>7.6923425089365098E-5</v>
          </cell>
          <cell r="I720">
            <v>5.2949359081356897E-5</v>
          </cell>
          <cell r="J720">
            <v>4.2122993925013002E-6</v>
          </cell>
          <cell r="K720">
            <v>3.8257317194239302E-5</v>
          </cell>
          <cell r="L720">
            <v>1.65216776712248E-4</v>
          </cell>
          <cell r="M720">
            <v>3.5240795568203101E-6</v>
          </cell>
          <cell r="N720">
            <v>6.5380304481968299E-5</v>
          </cell>
          <cell r="O720">
            <v>2.8564834601265498E-5</v>
          </cell>
          <cell r="P720">
            <v>4.7641476264389599E-4</v>
          </cell>
        </row>
        <row r="721">
          <cell r="B721" t="str">
            <v>HPLSOL</v>
          </cell>
          <cell r="C721" t="str">
            <v>VAR_cap</v>
          </cell>
          <cell r="D721" t="str">
            <v>-</v>
          </cell>
          <cell r="H721">
            <v>7.6923425089365098E-5</v>
          </cell>
          <cell r="I721">
            <v>1.2987278417072199E-4</v>
          </cell>
          <cell r="J721">
            <v>1.3408508356322301E-4</v>
          </cell>
          <cell r="K721">
            <v>1.4795662189596499E-4</v>
          </cell>
          <cell r="L721">
            <v>2.6063575238034601E-4</v>
          </cell>
          <cell r="M721">
            <v>2.2672569611498599E-4</v>
          </cell>
          <cell r="N721">
            <v>2.7237847794527601E-4</v>
          </cell>
          <cell r="O721">
            <v>2.6268599535230201E-4</v>
          </cell>
          <cell r="P721">
            <v>5.7388398128395001E-4</v>
          </cell>
        </row>
        <row r="722">
          <cell r="B722" t="str">
            <v>RHEM-CHPNGA</v>
          </cell>
          <cell r="C722" t="str">
            <v>VAR_fout</v>
          </cell>
          <cell r="D722" t="str">
            <v>CO2_R</v>
          </cell>
          <cell r="E722">
            <v>11.061510192988001</v>
          </cell>
          <cell r="F722">
            <v>6.4331311635862596</v>
          </cell>
          <cell r="G722">
            <v>26.681619304805199</v>
          </cell>
          <cell r="H722">
            <v>25.4938438550423</v>
          </cell>
          <cell r="I722">
            <v>24.606950535527499</v>
          </cell>
          <cell r="J722">
            <v>10.582679071156001</v>
          </cell>
          <cell r="M722">
            <v>2.6680332977703798</v>
          </cell>
          <cell r="N722">
            <v>15.757431565927901</v>
          </cell>
          <cell r="O722">
            <v>31.549952304249601</v>
          </cell>
          <cell r="P722">
            <v>35.754223341226499</v>
          </cell>
        </row>
        <row r="723">
          <cell r="B723" t="str">
            <v>RHEM-CHPNGA</v>
          </cell>
          <cell r="C723" t="str">
            <v>VAR_fout</v>
          </cell>
          <cell r="D723" t="str">
            <v>RHEM_LTH_CHPNGA</v>
          </cell>
          <cell r="E723">
            <v>7.0032270024291604E-2</v>
          </cell>
          <cell r="F723">
            <v>7.1368739587822513E-2</v>
          </cell>
          <cell r="G723">
            <v>0.28594276096626442</v>
          </cell>
          <cell r="H723">
            <v>0.27578036549444962</v>
          </cell>
          <cell r="I723">
            <v>0.26271350333324989</v>
          </cell>
          <cell r="J723">
            <v>0.11359584981295709</v>
          </cell>
          <cell r="M723">
            <v>2.7359100358963901E-2</v>
          </cell>
          <cell r="N723">
            <v>0.16764352943000593</v>
          </cell>
          <cell r="O723">
            <v>0.33857072731596</v>
          </cell>
          <cell r="P723">
            <v>0.38198680997609785</v>
          </cell>
        </row>
        <row r="724">
          <cell r="B724" t="str">
            <v>RHEM-CHPNGA</v>
          </cell>
          <cell r="C724" t="str">
            <v>VAR_fout</v>
          </cell>
          <cell r="D724" t="str">
            <v>RHEM_NKEV_GAS_ELC_CHP</v>
          </cell>
          <cell r="E724">
            <v>3.2237076677848482E-2</v>
          </cell>
          <cell r="F724">
            <v>3.3175252960785183E-2</v>
          </cell>
          <cell r="G724">
            <v>0.13490791867714202</v>
          </cell>
          <cell r="H724">
            <v>0.13344211233602371</v>
          </cell>
          <cell r="I724">
            <v>0.12868461217875987</v>
          </cell>
          <cell r="J724">
            <v>5.6336153159271436E-2</v>
          </cell>
          <cell r="M724">
            <v>1.3903805100457075E-2</v>
          </cell>
          <cell r="N724">
            <v>8.5195892005412985E-2</v>
          </cell>
          <cell r="O724">
            <v>0.17206053355401255</v>
          </cell>
          <cell r="P724">
            <v>0.19412444441408272</v>
          </cell>
        </row>
        <row r="725">
          <cell r="B725" t="str">
            <v>RHEM-CHPNGA</v>
          </cell>
          <cell r="C725" t="str">
            <v>VAR_fin</v>
          </cell>
          <cell r="D725" t="str">
            <v>RNGA</v>
          </cell>
          <cell r="E725">
            <v>0.19612606725156032</v>
          </cell>
          <cell r="F725">
            <v>0.11406260928344428</v>
          </cell>
          <cell r="G725">
            <v>0.4730783564681777</v>
          </cell>
          <cell r="H725">
            <v>0.45201850806812593</v>
          </cell>
          <cell r="I725">
            <v>0.43629344921148006</v>
          </cell>
          <cell r="J725">
            <v>0.18763615374390033</v>
          </cell>
          <cell r="M725">
            <v>4.7305554925006744E-2</v>
          </cell>
          <cell r="N725">
            <v>0.27938708450226751</v>
          </cell>
          <cell r="O725">
            <v>0.55939631745123453</v>
          </cell>
          <cell r="P725">
            <v>0.63394013016359119</v>
          </cell>
        </row>
        <row r="726">
          <cell r="B726" t="str">
            <v>RHEM-CHPNGA</v>
          </cell>
          <cell r="C726" t="str">
            <v>VAR_ncap</v>
          </cell>
          <cell r="D726" t="str">
            <v>-</v>
          </cell>
          <cell r="F726">
            <v>1.16660474469825E-3</v>
          </cell>
          <cell r="M726">
            <v>1.34190384833717E-3</v>
          </cell>
          <cell r="N726">
            <v>5.0662976875362996E-3</v>
          </cell>
          <cell r="O726">
            <v>6.4308905680150498E-3</v>
          </cell>
          <cell r="P726">
            <v>1.8646597227661001E-3</v>
          </cell>
        </row>
        <row r="727">
          <cell r="B727" t="str">
            <v>RHEM-CHPNGA</v>
          </cell>
          <cell r="C727" t="str">
            <v>VAR_cap</v>
          </cell>
          <cell r="D727" t="str">
            <v>-</v>
          </cell>
          <cell r="E727">
            <v>9.4097332785649905E-3</v>
          </cell>
          <cell r="F727">
            <v>1.0012121207748042E-2</v>
          </cell>
          <cell r="G727">
            <v>1.0008612957953515E-2</v>
          </cell>
          <cell r="H727">
            <v>9.9001964662676217E-3</v>
          </cell>
          <cell r="I727">
            <v>9.5468184735685059E-3</v>
          </cell>
          <cell r="J727">
            <v>4.1784990145214791E-3</v>
          </cell>
          <cell r="M727">
            <v>1.34190384833717E-3</v>
          </cell>
          <cell r="N727">
            <v>6.4070738072749293E-3</v>
          </cell>
          <cell r="O727">
            <v>1.2834843550743444E-2</v>
          </cell>
          <cell r="P727">
            <v>1.4691634179452875E-2</v>
          </cell>
        </row>
        <row r="728">
          <cell r="B728" t="str">
            <v>D-DH2</v>
          </cell>
          <cell r="C728" t="str">
            <v>VAR_fout</v>
          </cell>
          <cell r="D728" t="str">
            <v>H2</v>
          </cell>
          <cell r="H728">
            <v>2.1285826867017382E-5</v>
          </cell>
          <cell r="I728">
            <v>1.2586346538337413E-4</v>
          </cell>
          <cell r="J728">
            <v>2.5268645808647254</v>
          </cell>
          <cell r="K728">
            <v>3.033498636874965</v>
          </cell>
          <cell r="L728">
            <v>3.1191082626659155</v>
          </cell>
          <cell r="M728">
            <v>3.1191123572619919</v>
          </cell>
          <cell r="N728">
            <v>3.1191167428152822</v>
          </cell>
          <cell r="O728">
            <v>3.119121224481995</v>
          </cell>
          <cell r="P728">
            <v>3.1191382078936636</v>
          </cell>
        </row>
        <row r="729">
          <cell r="B729" t="str">
            <v>D-DH2</v>
          </cell>
          <cell r="C729" t="str">
            <v>VAR_fin</v>
          </cell>
          <cell r="D729" t="str">
            <v>H2_E</v>
          </cell>
          <cell r="H729">
            <v>2.1500835219209489E-5</v>
          </cell>
          <cell r="I729">
            <v>1.271348135185598E-4</v>
          </cell>
          <cell r="J729">
            <v>2.5523884655199258</v>
          </cell>
          <cell r="K729">
            <v>3.0641400372474425</v>
          </cell>
          <cell r="L729">
            <v>3.1506144067332458</v>
          </cell>
          <cell r="M729">
            <v>3.1506185426888815</v>
          </cell>
          <cell r="N729">
            <v>3.1506229725406913</v>
          </cell>
          <cell r="O729">
            <v>3.150627499476764</v>
          </cell>
          <cell r="P729">
            <v>3.1506446544380449</v>
          </cell>
        </row>
        <row r="730">
          <cell r="B730" t="str">
            <v>D-DH2</v>
          </cell>
          <cell r="C730" t="str">
            <v>VAR_ncap</v>
          </cell>
          <cell r="D730" t="str">
            <v>-</v>
          </cell>
          <cell r="H730">
            <v>3.00409663989637E-4</v>
          </cell>
          <cell r="I730">
            <v>2.84236390930963E-4</v>
          </cell>
          <cell r="J730">
            <v>0.33909057480752403</v>
          </cell>
          <cell r="K730">
            <v>6.8021883798537894E-2</v>
          </cell>
          <cell r="L730">
            <v>1.16947316691244E-2</v>
          </cell>
          <cell r="M730">
            <v>5.5031643225739601E-5</v>
          </cell>
          <cell r="N730">
            <v>3.6129447314606498E-4</v>
          </cell>
          <cell r="O730">
            <v>1.249673508183E-4</v>
          </cell>
          <cell r="P730">
            <v>1.6076332725823001E-3</v>
          </cell>
        </row>
        <row r="731">
          <cell r="B731" t="str">
            <v>D-DH2</v>
          </cell>
          <cell r="C731" t="str">
            <v>VAR_cap</v>
          </cell>
          <cell r="D731" t="str">
            <v>-</v>
          </cell>
          <cell r="H731">
            <v>3.00409663989637E-4</v>
          </cell>
          <cell r="I731">
            <v>5.8464605492060005E-4</v>
          </cell>
          <cell r="J731">
            <v>0.33967522086244401</v>
          </cell>
          <cell r="K731">
            <v>0.40769710466098202</v>
          </cell>
          <cell r="L731">
            <v>0.41939183633010602</v>
          </cell>
          <cell r="M731">
            <v>0.41944686797333203</v>
          </cell>
          <cell r="N731">
            <v>0.41980816244647801</v>
          </cell>
          <cell r="O731">
            <v>0.41983789582109998</v>
          </cell>
          <cell r="P731">
            <v>0.421240353405889</v>
          </cell>
        </row>
        <row r="732">
          <cell r="B732" t="str">
            <v>D-SBIO</v>
          </cell>
          <cell r="C732" t="str">
            <v>VAR_fout</v>
          </cell>
          <cell r="D732" t="str">
            <v>SBIO</v>
          </cell>
          <cell r="E732">
            <v>4.0477869980016532</v>
          </cell>
          <cell r="F732">
            <v>4.5877332228489642</v>
          </cell>
          <cell r="G732">
            <v>4.4254315006799123</v>
          </cell>
          <cell r="H732">
            <v>4.5110946264871439</v>
          </cell>
          <cell r="I732">
            <v>4.9365166809444316</v>
          </cell>
          <cell r="J732">
            <v>6.7062706689409568</v>
          </cell>
          <cell r="K732">
            <v>6.7062933084152547</v>
          </cell>
          <cell r="L732">
            <v>6.7063008575606302</v>
          </cell>
          <cell r="M732">
            <v>6.7063553527662005</v>
          </cell>
          <cell r="N732">
            <v>6.7065171662411753</v>
          </cell>
          <cell r="O732">
            <v>7.2711873725759135</v>
          </cell>
          <cell r="P732">
            <v>7.2740473469332168</v>
          </cell>
        </row>
        <row r="733">
          <cell r="B733" t="str">
            <v>D-SBIO</v>
          </cell>
          <cell r="C733" t="str">
            <v>VAR_fin</v>
          </cell>
          <cell r="D733" t="str">
            <v>BIO</v>
          </cell>
          <cell r="E733">
            <v>4.0477869980016532</v>
          </cell>
          <cell r="F733">
            <v>4.5877332228489642</v>
          </cell>
          <cell r="G733">
            <v>4.4254315006799123</v>
          </cell>
          <cell r="H733">
            <v>4.5110946264871439</v>
          </cell>
          <cell r="I733">
            <v>4.9365166809444316</v>
          </cell>
          <cell r="J733">
            <v>6.7062706689409568</v>
          </cell>
          <cell r="K733">
            <v>6.7062933084152547</v>
          </cell>
          <cell r="L733">
            <v>6.7063008575606302</v>
          </cell>
          <cell r="M733">
            <v>6.7063553527662005</v>
          </cell>
          <cell r="N733">
            <v>6.7065171662411753</v>
          </cell>
          <cell r="O733">
            <v>7.2711873725759135</v>
          </cell>
          <cell r="P733">
            <v>7.2740473469332168</v>
          </cell>
        </row>
        <row r="734">
          <cell r="B734" t="str">
            <v>SCOM-CHPBIO</v>
          </cell>
          <cell r="C734" t="str">
            <v>VAR_fout</v>
          </cell>
          <cell r="D734" t="str">
            <v>SCOM_LTH_CHPBIO</v>
          </cell>
          <cell r="E734">
            <v>1.4243863196439868</v>
          </cell>
          <cell r="F734">
            <v>1.5798023537240879</v>
          </cell>
          <cell r="G734">
            <v>1.523000162122397</v>
          </cell>
          <cell r="H734">
            <v>1.3610543334174023</v>
          </cell>
          <cell r="I734">
            <v>1.1976904849016901</v>
          </cell>
          <cell r="J734">
            <v>1.0342695437029514</v>
          </cell>
          <cell r="K734">
            <v>1.0452925490125597</v>
          </cell>
          <cell r="L734">
            <v>1.060889338721134</v>
          </cell>
          <cell r="M734">
            <v>1.0608970038702157</v>
          </cell>
          <cell r="N734">
            <v>1.0609546803327974</v>
          </cell>
          <cell r="O734">
            <v>1.1450981905168447</v>
          </cell>
          <cell r="P734">
            <v>1.1471115623672867</v>
          </cell>
        </row>
        <row r="735">
          <cell r="B735" t="str">
            <v>SCOM-CHPBIO</v>
          </cell>
          <cell r="C735" t="str">
            <v>VAR_fout</v>
          </cell>
          <cell r="D735" t="str">
            <v>SCOM_KEV_BIO_ELC_CHP</v>
          </cell>
          <cell r="E735">
            <v>0.95941711500344118</v>
          </cell>
          <cell r="F735">
            <v>1.1069797205454748</v>
          </cell>
          <cell r="G735">
            <v>1.1358335844234428</v>
          </cell>
          <cell r="H735">
            <v>1.1369653070941461</v>
          </cell>
          <cell r="I735">
            <v>1.1370597398807774</v>
          </cell>
          <cell r="J735">
            <v>1.1371212562230706</v>
          </cell>
          <cell r="K735">
            <v>1.1492404312691979</v>
          </cell>
          <cell r="L735">
            <v>1.1663882252987534</v>
          </cell>
          <cell r="M735">
            <v>1.1663966526995289</v>
          </cell>
          <cell r="N735">
            <v>1.1664600647297709</v>
          </cell>
          <cell r="O735">
            <v>1.2589711268470418</v>
          </cell>
          <cell r="P735">
            <v>1.2611847160818366</v>
          </cell>
        </row>
        <row r="736">
          <cell r="B736" t="str">
            <v>SCOM-CHPBIO</v>
          </cell>
          <cell r="C736" t="str">
            <v>VAR_fin</v>
          </cell>
          <cell r="D736" t="str">
            <v>SBIO</v>
          </cell>
          <cell r="E736">
            <v>2.645480311334989</v>
          </cell>
          <cell r="F736">
            <v>3.0504802360096597</v>
          </cell>
          <cell r="G736">
            <v>3.1280773811859475</v>
          </cell>
          <cell r="H736">
            <v>3.1192403359345313</v>
          </cell>
          <cell r="I736">
            <v>3.0889989426846118</v>
          </cell>
          <cell r="J736">
            <v>3.040757451113381</v>
          </cell>
          <cell r="K736">
            <v>3.0299367037470644</v>
          </cell>
          <cell r="L736">
            <v>3.0322412936458001</v>
          </cell>
          <cell r="M736">
            <v>3.0384344724024213</v>
          </cell>
          <cell r="N736">
            <v>3.0412846579353565</v>
          </cell>
          <cell r="O736">
            <v>3.2873812265409632</v>
          </cell>
          <cell r="P736">
            <v>3.2980680894930114</v>
          </cell>
        </row>
        <row r="737">
          <cell r="B737" t="str">
            <v>SCOM-CHPBIO</v>
          </cell>
          <cell r="C737" t="str">
            <v>VAR_ncap</v>
          </cell>
          <cell r="D737" t="str">
            <v>-</v>
          </cell>
          <cell r="F737">
            <v>2.6273209070075802E-2</v>
          </cell>
          <cell r="G737">
            <v>8.7986380302285203E-3</v>
          </cell>
          <cell r="H737">
            <v>1.23169296478669E-2</v>
          </cell>
          <cell r="I737">
            <v>4.4111542783425502E-2</v>
          </cell>
          <cell r="J737">
            <v>3.12064946665223E-2</v>
          </cell>
          <cell r="K737">
            <v>1.2748037819826001E-2</v>
          </cell>
          <cell r="L737">
            <v>4.5433188467337703E-2</v>
          </cell>
          <cell r="M737">
            <v>2.8096601339029598E-2</v>
          </cell>
          <cell r="N737">
            <v>1.5863428113175201E-2</v>
          </cell>
          <cell r="O737">
            <v>5.33812222574769E-2</v>
          </cell>
          <cell r="P737">
            <v>2.7415201254743601E-2</v>
          </cell>
        </row>
        <row r="738">
          <cell r="B738" t="str">
            <v>SCOM-CHPBIO</v>
          </cell>
          <cell r="C738" t="str">
            <v>VAR_cap</v>
          </cell>
          <cell r="D738" t="str">
            <v>-</v>
          </cell>
          <cell r="E738">
            <v>7.3511769724619938E-2</v>
          </cell>
          <cell r="F738">
            <v>8.4823050951690973E-2</v>
          </cell>
          <cell r="G738">
            <v>8.7036476424021958E-2</v>
          </cell>
          <cell r="H738">
            <v>8.7126267780107597E-2</v>
          </cell>
          <cell r="I738">
            <v>8.7134203479499711E-2</v>
          </cell>
          <cell r="J738">
            <v>8.713502438392734E-2</v>
          </cell>
          <cell r="K738">
            <v>8.8063432858002749E-2</v>
          </cell>
          <cell r="L738">
            <v>8.9383144999024652E-2</v>
          </cell>
          <cell r="M738">
            <v>8.9378529533600662E-2</v>
          </cell>
          <cell r="N738">
            <v>8.9388500597547452E-2</v>
          </cell>
          <cell r="O738">
            <v>9.6475247353362575E-2</v>
          </cell>
          <cell r="P738">
            <v>9.665417717790592E-2</v>
          </cell>
        </row>
        <row r="739">
          <cell r="B739" t="str">
            <v>SCOM-CHPHFC</v>
          </cell>
          <cell r="C739" t="str">
            <v>VAR_fout</v>
          </cell>
          <cell r="D739" t="str">
            <v>SCOM_KEV_HFC_ELC_CHP</v>
          </cell>
          <cell r="H739">
            <v>1.1446880168302614E-2</v>
          </cell>
          <cell r="I739">
            <v>3.3523511670027942E-2</v>
          </cell>
          <cell r="J739">
            <v>3.2902517505269568E-2</v>
          </cell>
          <cell r="K739">
            <v>2.8416485240268543E-2</v>
          </cell>
          <cell r="L739">
            <v>8.6573335066168142E-2</v>
          </cell>
          <cell r="M739">
            <v>0.14063630309593281</v>
          </cell>
          <cell r="N739">
            <v>0.12337126883430367</v>
          </cell>
          <cell r="O739">
            <v>0.18493738672526358</v>
          </cell>
          <cell r="P739">
            <v>0.18566964384078441</v>
          </cell>
        </row>
        <row r="740">
          <cell r="B740" t="str">
            <v>SCOM-CHPHFC</v>
          </cell>
          <cell r="C740" t="str">
            <v>VAR_fout</v>
          </cell>
          <cell r="D740" t="str">
            <v>SCOM_LTH_CHPHFC</v>
          </cell>
          <cell r="H740">
            <v>8.6152834950909141E-3</v>
          </cell>
          <cell r="I740">
            <v>2.3169124878378966E-2</v>
          </cell>
          <cell r="J740">
            <v>2.071639991072528E-2</v>
          </cell>
          <cell r="K740">
            <v>1.6976676367374623E-2</v>
          </cell>
          <cell r="L740">
            <v>4.8932754602616806E-2</v>
          </cell>
          <cell r="M740">
            <v>7.9490084358570828E-2</v>
          </cell>
          <cell r="N740">
            <v>6.9731586732432557E-2</v>
          </cell>
          <cell r="O740">
            <v>0.10452982727949692</v>
          </cell>
          <cell r="P740">
            <v>0.10494371173609561</v>
          </cell>
        </row>
        <row r="741">
          <cell r="B741" t="str">
            <v>SCOM-CHPHFC</v>
          </cell>
          <cell r="C741" t="str">
            <v>VAR_fin</v>
          </cell>
          <cell r="D741" t="str">
            <v>RSH2</v>
          </cell>
          <cell r="H741">
            <v>2.4098695091163389E-2</v>
          </cell>
          <cell r="I741">
            <v>6.6056180630596928E-2</v>
          </cell>
          <cell r="J741">
            <v>6.0930587972721391E-2</v>
          </cell>
          <cell r="K741">
            <v>5.0971273973575849E-2</v>
          </cell>
          <cell r="L741">
            <v>0.1505623218542054</v>
          </cell>
          <cell r="M741">
            <v>0.24458487494944839</v>
          </cell>
          <cell r="N741">
            <v>0.21455872840748474</v>
          </cell>
          <cell r="O741">
            <v>0.32163023778306699</v>
          </cell>
          <cell r="P741">
            <v>0.32290372841875553</v>
          </cell>
        </row>
        <row r="742">
          <cell r="B742" t="str">
            <v>SCOM-CHPHFC</v>
          </cell>
          <cell r="C742" t="str">
            <v>VAR_ncap</v>
          </cell>
          <cell r="D742" t="str">
            <v>-</v>
          </cell>
          <cell r="H742">
            <v>6.7578055028224096E-4</v>
          </cell>
          <cell r="I742">
            <v>1.3493281885693701E-3</v>
          </cell>
          <cell r="J742">
            <v>2.1300218722171199E-4</v>
          </cell>
          <cell r="K742">
            <v>4.0338372954710502E-4</v>
          </cell>
          <cell r="L742">
            <v>6.2284170882900003E-3</v>
          </cell>
          <cell r="M742">
            <v>3.6358068730584698E-3</v>
          </cell>
          <cell r="N742">
            <v>3.9770159574674099E-5</v>
          </cell>
          <cell r="O742">
            <v>9.4689694961122405E-3</v>
          </cell>
          <cell r="P742">
            <v>3.6088127692181101E-3</v>
          </cell>
        </row>
        <row r="743">
          <cell r="B743" t="str">
            <v>SCOM-CHPHFC</v>
          </cell>
          <cell r="C743" t="str">
            <v>VAR_cap</v>
          </cell>
          <cell r="D743" t="str">
            <v>-</v>
          </cell>
          <cell r="H743">
            <v>6.7578055028224096E-4</v>
          </cell>
          <cell r="I743">
            <v>2.024544784930611E-3</v>
          </cell>
          <cell r="J743">
            <v>2.1077788855420089E-3</v>
          </cell>
          <cell r="K743">
            <v>1.9647586608537554E-3</v>
          </cell>
          <cell r="L743">
            <v>6.8424491339837291E-3</v>
          </cell>
          <cell r="M743">
            <v>1.0234153560770421E-2</v>
          </cell>
          <cell r="N743">
            <v>9.8968842459187228E-3</v>
          </cell>
          <cell r="O743">
            <v>1.3089513732405514E-2</v>
          </cell>
          <cell r="P743">
            <v>1.3112645465336569E-2</v>
          </cell>
        </row>
        <row r="744">
          <cell r="B744" t="str">
            <v>RHES-EBAT</v>
          </cell>
          <cell r="C744" t="str">
            <v>VAR_fout</v>
          </cell>
          <cell r="D744" t="str">
            <v>RHES_ELC</v>
          </cell>
          <cell r="E744">
            <v>9.101765795941302E-3</v>
          </cell>
          <cell r="F744">
            <v>9.1303054636196548E-3</v>
          </cell>
          <cell r="G744">
            <v>9.1495160237149795E-3</v>
          </cell>
          <cell r="H744">
            <v>4.6881629090265144E-2</v>
          </cell>
          <cell r="I744">
            <v>6.9337095879915461E-2</v>
          </cell>
          <cell r="J744">
            <v>8.7226240515438147E-2</v>
          </cell>
          <cell r="K744">
            <v>0.12141053117153432</v>
          </cell>
          <cell r="L744">
            <v>0.10882443059242269</v>
          </cell>
          <cell r="M744">
            <v>0.14606813736442179</v>
          </cell>
          <cell r="N744">
            <v>0.15765245391259483</v>
          </cell>
          <cell r="O744">
            <v>0.16822666051292964</v>
          </cell>
          <cell r="P744">
            <v>0.16887077257208133</v>
          </cell>
        </row>
        <row r="745">
          <cell r="B745" t="str">
            <v>RHES-EBAT</v>
          </cell>
          <cell r="C745" t="str">
            <v>VAR_fout</v>
          </cell>
          <cell r="D745" t="str">
            <v>AUX_RHES-EBAT_OUT</v>
          </cell>
          <cell r="E745">
            <v>9.1017657959413106E-3</v>
          </cell>
          <cell r="F745">
            <v>9.13030546361966E-3</v>
          </cell>
          <cell r="G745">
            <v>9.1495160237149917E-3</v>
          </cell>
          <cell r="H745">
            <v>4.6881629090265164E-2</v>
          </cell>
          <cell r="I745">
            <v>6.9337095879915517E-2</v>
          </cell>
          <cell r="J745">
            <v>8.7226240515438244E-2</v>
          </cell>
          <cell r="K745">
            <v>0.12141053117153448</v>
          </cell>
          <cell r="L745">
            <v>0.10882443059242275</v>
          </cell>
          <cell r="M745">
            <v>0.14606813736442192</v>
          </cell>
          <cell r="N745">
            <v>0.15765245391259508</v>
          </cell>
          <cell r="O745">
            <v>0.16822666051292981</v>
          </cell>
          <cell r="P745">
            <v>0.16887077257208144</v>
          </cell>
        </row>
        <row r="746">
          <cell r="B746" t="str">
            <v>RHES-EBAT</v>
          </cell>
          <cell r="C746" t="str">
            <v>VAR_fin</v>
          </cell>
          <cell r="D746" t="str">
            <v>RHES_ELC</v>
          </cell>
          <cell r="E746">
            <v>1.0074161945972321E-2</v>
          </cell>
          <cell r="F746">
            <v>1.0105722959811807E-2</v>
          </cell>
          <cell r="G746">
            <v>1.0125095643900931E-2</v>
          </cell>
          <cell r="H746">
            <v>5.185171117653236E-2</v>
          </cell>
          <cell r="I746">
            <v>7.668442138507621E-2</v>
          </cell>
          <cell r="J746">
            <v>9.6467396674526917E-2</v>
          </cell>
          <cell r="K746">
            <v>0.13427060029970411</v>
          </cell>
          <cell r="L746">
            <v>0.12035214450748073</v>
          </cell>
          <cell r="M746">
            <v>0.16153857895097237</v>
          </cell>
          <cell r="N746">
            <v>0.17434926681150206</v>
          </cell>
          <cell r="O746">
            <v>0.18604290964026857</v>
          </cell>
          <cell r="P746">
            <v>0.18675624124336809</v>
          </cell>
        </row>
        <row r="747">
          <cell r="B747" t="str">
            <v>RHES-EBAT</v>
          </cell>
          <cell r="C747" t="str">
            <v>VAR_fin</v>
          </cell>
          <cell r="D747" t="str">
            <v>AUX_RHES-EBAT_IN</v>
          </cell>
          <cell r="E747">
            <v>1.0074161945972321E-2</v>
          </cell>
          <cell r="F747">
            <v>1.0105722959811807E-2</v>
          </cell>
          <cell r="G747">
            <v>1.0125095643900931E-2</v>
          </cell>
          <cell r="H747">
            <v>5.185171117653236E-2</v>
          </cell>
          <cell r="I747">
            <v>7.668442138507621E-2</v>
          </cell>
          <cell r="J747">
            <v>9.6467396674526917E-2</v>
          </cell>
          <cell r="K747">
            <v>0.13427060029970411</v>
          </cell>
          <cell r="L747">
            <v>0.12035214450748073</v>
          </cell>
          <cell r="M747">
            <v>0.16153857895097237</v>
          </cell>
          <cell r="N747">
            <v>0.17434926681150206</v>
          </cell>
          <cell r="O747">
            <v>0.18604290964026857</v>
          </cell>
          <cell r="P747">
            <v>0.18675624124336809</v>
          </cell>
        </row>
        <row r="748">
          <cell r="B748" t="str">
            <v>RHES-EBAT</v>
          </cell>
          <cell r="C748" t="str">
            <v>VAR_ncap</v>
          </cell>
          <cell r="D748" t="str">
            <v>-</v>
          </cell>
          <cell r="E748">
            <v>3.74487174439996E-3</v>
          </cell>
          <cell r="F748">
            <v>7.9067662408930994E-6</v>
          </cell>
          <cell r="G748">
            <v>2.12248345821271E-5</v>
          </cell>
          <cell r="H748">
            <v>1.6527137889396901E-2</v>
          </cell>
          <cell r="I748">
            <v>1.1961304185404699E-2</v>
          </cell>
          <cell r="J748">
            <v>2.0407143381463801E-2</v>
          </cell>
          <cell r="K748">
            <v>2.3181458666631301E-2</v>
          </cell>
          <cell r="L748">
            <v>3.0333627228598802E-2</v>
          </cell>
          <cell r="M748">
            <v>1.9108998507069201E-2</v>
          </cell>
          <cell r="N748">
            <v>2.9985915346228201E-2</v>
          </cell>
          <cell r="O748">
            <v>3.5581350620044201E-2</v>
          </cell>
          <cell r="P748">
            <v>1.34361271976627E-2</v>
          </cell>
        </row>
        <row r="749">
          <cell r="B749" t="str">
            <v>RHES-EBAT</v>
          </cell>
          <cell r="C749" t="str">
            <v>VAR_cap</v>
          </cell>
          <cell r="D749" t="str">
            <v>-</v>
          </cell>
          <cell r="E749">
            <v>3.7474007226831409E-3</v>
          </cell>
          <cell r="F749">
            <v>3.7538591689095188E-3</v>
          </cell>
          <cell r="G749">
            <v>3.7720377456698269E-3</v>
          </cell>
          <cell r="H749">
            <v>1.9288562323545286E-2</v>
          </cell>
          <cell r="I749">
            <v>2.8495430979460609E-2</v>
          </cell>
          <cell r="J749">
            <v>3.5834700321418292E-2</v>
          </cell>
          <cell r="K749">
            <v>4.9785835481539371E-2</v>
          </cell>
          <cell r="L749">
            <v>6.0476508988874196E-2</v>
          </cell>
          <cell r="M749">
            <v>5.9863860171865235E-2</v>
          </cell>
          <cell r="N749">
            <v>6.4624643004127041E-2</v>
          </cell>
          <cell r="O749">
            <v>6.8943749685348277E-2</v>
          </cell>
          <cell r="P749">
            <v>6.9235786092847001E-2</v>
          </cell>
        </row>
        <row r="750">
          <cell r="B750" t="str">
            <v>D-INGA</v>
          </cell>
          <cell r="C750" t="str">
            <v>VAR_fout</v>
          </cell>
          <cell r="D750" t="str">
            <v>CO2</v>
          </cell>
          <cell r="E750">
            <v>2105.0458707637399</v>
          </cell>
          <cell r="F750">
            <v>1694.88424312596</v>
          </cell>
          <cell r="G750">
            <v>1906.19637692374</v>
          </cell>
          <cell r="H750">
            <v>1342.3089124542</v>
          </cell>
          <cell r="I750">
            <v>635.71919520091001</v>
          </cell>
          <cell r="J750">
            <v>341.628065210275</v>
          </cell>
          <cell r="K750">
            <v>117.10842885556499</v>
          </cell>
          <cell r="L750">
            <v>16.236320010409099</v>
          </cell>
          <cell r="M750">
            <v>5.0927741907108501</v>
          </cell>
          <cell r="N750">
            <v>1.2163747737533399</v>
          </cell>
          <cell r="O750">
            <v>4.2053471675908298</v>
          </cell>
          <cell r="P750">
            <v>0.22224412223429499</v>
          </cell>
        </row>
        <row r="751">
          <cell r="B751" t="str">
            <v>D-INGA</v>
          </cell>
          <cell r="C751" t="str">
            <v>VAR_fout</v>
          </cell>
          <cell r="D751" t="str">
            <v>IH2</v>
          </cell>
          <cell r="I751">
            <v>0.29105899849705413</v>
          </cell>
          <cell r="J751">
            <v>0.19278275322799709</v>
          </cell>
          <cell r="K751">
            <v>0.14085480551249391</v>
          </cell>
          <cell r="L751">
            <v>8.9128042560833537E-2</v>
          </cell>
          <cell r="M751">
            <v>8.1591918111232717E-2</v>
          </cell>
          <cell r="N751">
            <v>7.2200765875185244E-2</v>
          </cell>
          <cell r="O751">
            <v>8.2276489861294613E-2</v>
          </cell>
          <cell r="P751">
            <v>4.5749115177195931E-2</v>
          </cell>
        </row>
        <row r="752">
          <cell r="B752" t="str">
            <v>D-INGA</v>
          </cell>
          <cell r="C752" t="str">
            <v>VAR_fout</v>
          </cell>
          <cell r="D752" t="str">
            <v>INGA</v>
          </cell>
          <cell r="E752">
            <v>37.530623813155735</v>
          </cell>
          <cell r="F752">
            <v>29.95620558870095</v>
          </cell>
          <cell r="G752">
            <v>36.17461339949373</v>
          </cell>
          <cell r="H752">
            <v>26.338926656946256</v>
          </cell>
          <cell r="I752">
            <v>13.849781151433968</v>
          </cell>
          <cell r="J752">
            <v>8.6525787070243005</v>
          </cell>
          <cell r="K752">
            <v>4.6843986118520258</v>
          </cell>
          <cell r="L752">
            <v>2.9017503694220999</v>
          </cell>
          <cell r="M752">
            <v>2.7048045616985013</v>
          </cell>
          <cell r="N752">
            <v>2.6363671872130796</v>
          </cell>
          <cell r="O752">
            <v>2.6892045116087337</v>
          </cell>
          <cell r="P752">
            <v>2.628867710285955</v>
          </cell>
        </row>
        <row r="753">
          <cell r="B753" t="str">
            <v>D-INGA</v>
          </cell>
          <cell r="C753" t="str">
            <v>VAR_fin</v>
          </cell>
          <cell r="D753" t="str">
            <v>NGA</v>
          </cell>
          <cell r="E753">
            <v>37.323508346874732</v>
          </cell>
          <cell r="F753">
            <v>30.051139062517073</v>
          </cell>
          <cell r="G753">
            <v>33.797808101484833</v>
          </cell>
          <cell r="H753">
            <v>23.799803412308556</v>
          </cell>
          <cell r="I753">
            <v>11.271616936186351</v>
          </cell>
          <cell r="J753">
            <v>6.0572351987637525</v>
          </cell>
          <cell r="K753">
            <v>2.0763905825454865</v>
          </cell>
          <cell r="L753">
            <v>0.28787801436895566</v>
          </cell>
          <cell r="M753">
            <v>9.0297414728915698E-2</v>
          </cell>
          <cell r="N753">
            <v>2.1566928612647949E-2</v>
          </cell>
          <cell r="O753">
            <v>7.4562893042390527E-2</v>
          </cell>
          <cell r="P753">
            <v>3.9404986211754537E-3</v>
          </cell>
        </row>
        <row r="754">
          <cell r="B754" t="str">
            <v>D-INGA</v>
          </cell>
          <cell r="C754" t="str">
            <v>VAR_fin</v>
          </cell>
          <cell r="D754" t="str">
            <v>BNGA</v>
          </cell>
          <cell r="E754">
            <v>0.327011532266692</v>
          </cell>
          <cell r="F754">
            <v>7.5862273081534393E-4</v>
          </cell>
          <cell r="G754">
            <v>2.4923694265655323</v>
          </cell>
          <cell r="H754">
            <v>2.6232925296501812</v>
          </cell>
          <cell r="I754">
            <v>2.6233095909070099</v>
          </cell>
          <cell r="J754">
            <v>2.6233141021821091</v>
          </cell>
          <cell r="K754">
            <v>2.6233225028674645</v>
          </cell>
          <cell r="L754">
            <v>2.6233285642361728</v>
          </cell>
          <cell r="M754">
            <v>2.6233412428307208</v>
          </cell>
          <cell r="N754">
            <v>2.6233688580145049</v>
          </cell>
          <cell r="O754">
            <v>2.6234080839771989</v>
          </cell>
          <cell r="P754">
            <v>2.6333680644488147</v>
          </cell>
        </row>
        <row r="755">
          <cell r="B755" t="str">
            <v>D-INGA</v>
          </cell>
          <cell r="C755" t="str">
            <v>VAR_fin</v>
          </cell>
          <cell r="D755" t="str">
            <v>H2</v>
          </cell>
          <cell r="I755">
            <v>0.29105899849705424</v>
          </cell>
          <cell r="J755">
            <v>0.19277571325474024</v>
          </cell>
          <cell r="K755">
            <v>0.14085370950936135</v>
          </cell>
          <cell r="L755">
            <v>8.9131229844716428E-2</v>
          </cell>
          <cell r="M755">
            <v>8.159191811123237E-2</v>
          </cell>
          <cell r="N755">
            <v>7.2194362142725899E-2</v>
          </cell>
          <cell r="O755">
            <v>8.227249689597313E-2</v>
          </cell>
          <cell r="P755">
            <v>4.5749647479683145E-2</v>
          </cell>
        </row>
        <row r="756">
          <cell r="B756" t="str">
            <v>D-INGA</v>
          </cell>
          <cell r="C756" t="str">
            <v>VAR_ncap</v>
          </cell>
          <cell r="D756" t="str">
            <v>-</v>
          </cell>
          <cell r="E756">
            <v>9.8991135692992298E-6</v>
          </cell>
          <cell r="F756">
            <v>5.5841707757804403E-6</v>
          </cell>
          <cell r="G756">
            <v>7.4583824321591298E-6</v>
          </cell>
          <cell r="H756">
            <v>9.6532534199193696E-6</v>
          </cell>
          <cell r="I756">
            <v>1.18070980087295E-4</v>
          </cell>
          <cell r="J756">
            <v>2.6862655063795899E-5</v>
          </cell>
          <cell r="K756">
            <v>5.1119113594887697E-5</v>
          </cell>
          <cell r="L756">
            <v>0.20389684404966801</v>
          </cell>
          <cell r="M756">
            <v>4.7284706684976599E-2</v>
          </cell>
          <cell r="N756">
            <v>7.2149700305909198E-3</v>
          </cell>
          <cell r="O756">
            <v>3.3186438069341198E-2</v>
          </cell>
          <cell r="P756">
            <v>3.836874172186E-2</v>
          </cell>
        </row>
        <row r="757">
          <cell r="B757" t="str">
            <v>D-INGA</v>
          </cell>
          <cell r="C757" t="str">
            <v>VAR_cap</v>
          </cell>
          <cell r="D757" t="str">
            <v>-</v>
          </cell>
          <cell r="E757">
            <v>1.9844932693796693</v>
          </cell>
          <cell r="F757">
            <v>1.9844988535504451</v>
          </cell>
          <cell r="G757">
            <v>1.9845063119328772</v>
          </cell>
          <cell r="H757">
            <v>1.9845159651862971</v>
          </cell>
          <cell r="I757">
            <v>1.9846340361663846</v>
          </cell>
          <cell r="J757">
            <v>1.9846608988214482</v>
          </cell>
          <cell r="K757">
            <v>1.984712017935043</v>
          </cell>
          <cell r="L757">
            <v>1.0975397469266579</v>
          </cell>
          <cell r="M757">
            <v>0.35825824760226804</v>
          </cell>
          <cell r="N757">
            <v>0.258615113346923</v>
          </cell>
          <cell r="O757">
            <v>0.291786925666293</v>
          </cell>
          <cell r="P757">
            <v>0.33014775330518298</v>
          </cell>
        </row>
        <row r="758">
          <cell r="B758" t="str">
            <v>EWIND</v>
          </cell>
          <cell r="C758" t="str">
            <v>VAR_fout</v>
          </cell>
          <cell r="D758" t="str">
            <v>ELC35</v>
          </cell>
          <cell r="E758">
            <v>0.52400000000000047</v>
          </cell>
          <cell r="F758">
            <v>0.5452924479391601</v>
          </cell>
          <cell r="G758">
            <v>0.5031650462727093</v>
          </cell>
          <cell r="H758">
            <v>2.0502658056706098</v>
          </cell>
          <cell r="I758">
            <v>3.6358446260336299</v>
          </cell>
          <cell r="J758">
            <v>4.6800150618104803</v>
          </cell>
          <cell r="K758">
            <v>10.322089637630331</v>
          </cell>
          <cell r="L758">
            <v>11.73693700365267</v>
          </cell>
          <cell r="M758">
            <v>11.738747287251053</v>
          </cell>
          <cell r="N758">
            <v>11.741653588389758</v>
          </cell>
          <cell r="O758">
            <v>11.741684915854778</v>
          </cell>
          <cell r="P758">
            <v>11.74986013165384</v>
          </cell>
        </row>
        <row r="759">
          <cell r="B759" t="str">
            <v>EWIND</v>
          </cell>
          <cell r="C759" t="str">
            <v>VAR_fin</v>
          </cell>
          <cell r="D759" t="str">
            <v>WND</v>
          </cell>
          <cell r="E759">
            <v>0.52400000000000047</v>
          </cell>
          <cell r="F759">
            <v>0.5452924479391601</v>
          </cell>
          <cell r="G759">
            <v>0.5031650462727093</v>
          </cell>
          <cell r="H759">
            <v>2.0502658056706098</v>
          </cell>
          <cell r="I759">
            <v>3.6358446260336299</v>
          </cell>
          <cell r="J759">
            <v>4.6800150618104803</v>
          </cell>
          <cell r="K759">
            <v>10.322089637630331</v>
          </cell>
          <cell r="L759">
            <v>11.73693700365267</v>
          </cell>
          <cell r="M759">
            <v>11.738747287251053</v>
          </cell>
          <cell r="N759">
            <v>11.741653588389758</v>
          </cell>
          <cell r="O759">
            <v>11.741684915854778</v>
          </cell>
          <cell r="P759">
            <v>11.74986013165384</v>
          </cell>
        </row>
        <row r="760">
          <cell r="B760" t="str">
            <v>EWIND</v>
          </cell>
          <cell r="C760" t="str">
            <v>VAR_ncap</v>
          </cell>
          <cell r="D760" t="str">
            <v>-</v>
          </cell>
          <cell r="F760">
            <v>7.13218460549134E-3</v>
          </cell>
          <cell r="G760">
            <v>0.29200666227235</v>
          </cell>
          <cell r="H760">
            <v>0.28587408181687401</v>
          </cell>
          <cell r="I760">
            <v>0.241713649561908</v>
          </cell>
          <cell r="J760">
            <v>0.79869162534708005</v>
          </cell>
          <cell r="K760">
            <v>0.62509879291683401</v>
          </cell>
          <cell r="L760">
            <v>0.33730363772349897</v>
          </cell>
          <cell r="M760">
            <v>0.191069375819344</v>
          </cell>
          <cell r="N760">
            <v>1.01068500148433</v>
          </cell>
          <cell r="O760">
            <v>0.41446983290394601</v>
          </cell>
        </row>
        <row r="761">
          <cell r="B761" t="str">
            <v>EWIND</v>
          </cell>
          <cell r="C761" t="str">
            <v>VAR_cap</v>
          </cell>
          <cell r="D761" t="str">
            <v>-</v>
          </cell>
          <cell r="E761">
            <v>8.7120000000000003E-2</v>
          </cell>
          <cell r="F761">
            <v>9.0660072642098535E-2</v>
          </cell>
          <cell r="G761">
            <v>8.3655990136027536E-2</v>
          </cell>
          <cell r="H761">
            <v>0.34087216408381432</v>
          </cell>
          <cell r="I761">
            <v>0.60449009786883978</v>
          </cell>
          <cell r="J761">
            <v>0.77809452464848328</v>
          </cell>
          <cell r="K761">
            <v>1.71614521612491</v>
          </cell>
          <cell r="L761">
            <v>1.9513781496427001</v>
          </cell>
          <cell r="M761">
            <v>1.9516801795674199</v>
          </cell>
          <cell r="N761">
            <v>1.95216343180676</v>
          </cell>
          <cell r="O761">
            <v>1.9521683793498701</v>
          </cell>
          <cell r="P761">
            <v>1.95352784793112</v>
          </cell>
        </row>
        <row r="762">
          <cell r="B762" t="str">
            <v>EGEO</v>
          </cell>
          <cell r="C762" t="str">
            <v>VAR_fout</v>
          </cell>
          <cell r="D762" t="str">
            <v>ELC35</v>
          </cell>
          <cell r="K762">
            <v>0.13467045533315281</v>
          </cell>
          <cell r="L762">
            <v>0.32640660381858905</v>
          </cell>
          <cell r="M762">
            <v>0.31065597433610792</v>
          </cell>
          <cell r="N762">
            <v>0.14739711477504608</v>
          </cell>
          <cell r="O762">
            <v>0.28628510248992572</v>
          </cell>
          <cell r="P762">
            <v>0.21067516257607088</v>
          </cell>
        </row>
        <row r="763">
          <cell r="B763" t="str">
            <v>EGEO</v>
          </cell>
          <cell r="C763" t="str">
            <v>VAR_fin</v>
          </cell>
          <cell r="D763" t="str">
            <v>GEO</v>
          </cell>
          <cell r="K763">
            <v>0.89780303555435148</v>
          </cell>
          <cell r="L763">
            <v>2.1760440254572577</v>
          </cell>
          <cell r="M763">
            <v>2.0710398289073835</v>
          </cell>
          <cell r="N763">
            <v>0.98264743183364012</v>
          </cell>
          <cell r="O763">
            <v>1.9085673499328382</v>
          </cell>
          <cell r="P763">
            <v>1.4045010838404723</v>
          </cell>
        </row>
        <row r="764">
          <cell r="B764" t="str">
            <v>EGEO</v>
          </cell>
          <cell r="C764" t="str">
            <v>VAR_ncap</v>
          </cell>
          <cell r="D764" t="str">
            <v>-</v>
          </cell>
          <cell r="J764">
            <v>3.9153020111067204E-3</v>
          </cell>
          <cell r="K764">
            <v>9.1415893263192896E-3</v>
          </cell>
          <cell r="L764">
            <v>1.9836561019144399E-6</v>
          </cell>
          <cell r="M764">
            <v>2.1400158355666102E-6</v>
          </cell>
          <cell r="N764">
            <v>3.55256868239229E-6</v>
          </cell>
          <cell r="O764">
            <v>1.12185265284638E-5</v>
          </cell>
        </row>
        <row r="765">
          <cell r="B765" t="str">
            <v>EGEO</v>
          </cell>
          <cell r="C765" t="str">
            <v>VAR_cap</v>
          </cell>
          <cell r="D765" t="str">
            <v>-</v>
          </cell>
          <cell r="K765">
            <v>5.3460734996519151E-3</v>
          </cell>
          <cell r="L765">
            <v>1.305601039386234E-2</v>
          </cell>
          <cell r="M765">
            <v>1.3044239642854326E-2</v>
          </cell>
          <cell r="N765">
            <v>1.3042188211579148E-2</v>
          </cell>
          <cell r="O765">
            <v>1.3043386115389684E-2</v>
          </cell>
          <cell r="P765">
            <v>1.3049402024278008E-2</v>
          </cell>
        </row>
        <row r="766">
          <cell r="B766" t="str">
            <v>D-SPLT</v>
          </cell>
          <cell r="C766" t="str">
            <v>VAR_fout</v>
          </cell>
          <cell r="D766" t="str">
            <v>SPLT</v>
          </cell>
          <cell r="E766">
            <v>2.0856624611354353</v>
          </cell>
          <cell r="F766">
            <v>2.4001201729325397</v>
          </cell>
          <cell r="G766">
            <v>2.0094644665073678</v>
          </cell>
          <cell r="H766">
            <v>2.1784687215823015</v>
          </cell>
          <cell r="I766">
            <v>2.3048768306004255</v>
          </cell>
          <cell r="J766">
            <v>2.4433711182109019</v>
          </cell>
          <cell r="K766">
            <v>2.4071117805510118</v>
          </cell>
          <cell r="L766">
            <v>3.37029745274724</v>
          </cell>
          <cell r="M766">
            <v>2.4217716057290311</v>
          </cell>
          <cell r="N766">
            <v>2.4404907945050676</v>
          </cell>
          <cell r="O766">
            <v>2.4402966510239614</v>
          </cell>
          <cell r="P766">
            <v>2.4404256432883731</v>
          </cell>
        </row>
        <row r="767">
          <cell r="B767" t="str">
            <v>D-SPLT</v>
          </cell>
          <cell r="C767" t="str">
            <v>VAR_fin</v>
          </cell>
          <cell r="D767" t="str">
            <v>PLT</v>
          </cell>
          <cell r="E767">
            <v>2.0856624611354353</v>
          </cell>
          <cell r="F767">
            <v>2.4001201729325397</v>
          </cell>
          <cell r="G767">
            <v>2.0094644665073678</v>
          </cell>
          <cell r="H767">
            <v>2.1784687215823015</v>
          </cell>
          <cell r="I767">
            <v>2.3048768306004255</v>
          </cell>
          <cell r="J767">
            <v>2.4433711182109019</v>
          </cell>
          <cell r="K767">
            <v>2.4071117805510118</v>
          </cell>
          <cell r="L767">
            <v>3.37029745274724</v>
          </cell>
          <cell r="M767">
            <v>2.4217716057290311</v>
          </cell>
          <cell r="N767">
            <v>2.4404907945050676</v>
          </cell>
          <cell r="O767">
            <v>2.4402966510239614</v>
          </cell>
          <cell r="P767">
            <v>2.4404256432883731</v>
          </cell>
        </row>
        <row r="768">
          <cell r="B768" t="str">
            <v>RHES-ESOLPV</v>
          </cell>
          <cell r="C768" t="str">
            <v>VAR_fout</v>
          </cell>
          <cell r="D768" t="str">
            <v>RHES_SOL_ELC</v>
          </cell>
          <cell r="E768">
            <v>2.1349390887346629</v>
          </cell>
          <cell r="F768">
            <v>3.3906654493560549</v>
          </cell>
          <cell r="G768">
            <v>10.852058651509649</v>
          </cell>
          <cell r="H768">
            <v>18.907676455282392</v>
          </cell>
          <cell r="I768">
            <v>19.877129826595635</v>
          </cell>
          <cell r="J768">
            <v>20.891261853230827</v>
          </cell>
          <cell r="K768">
            <v>34.673332625393449</v>
          </cell>
          <cell r="L768">
            <v>37.867949053063541</v>
          </cell>
          <cell r="M768">
            <v>39.799596474508711</v>
          </cell>
          <cell r="N768">
            <v>41.829778401573485</v>
          </cell>
          <cell r="O768">
            <v>43.963523620933628</v>
          </cell>
          <cell r="P768">
            <v>46.206124808502643</v>
          </cell>
        </row>
        <row r="769">
          <cell r="B769" t="str">
            <v>RHES-ESOLPV</v>
          </cell>
          <cell r="C769" t="str">
            <v>VAR_fin</v>
          </cell>
          <cell r="D769" t="str">
            <v>SOL</v>
          </cell>
          <cell r="E769">
            <v>2.1349390887346629</v>
          </cell>
          <cell r="F769">
            <v>3.3906654493560549</v>
          </cell>
          <cell r="G769">
            <v>10.852058651509649</v>
          </cell>
          <cell r="H769">
            <v>18.907676455282392</v>
          </cell>
          <cell r="I769">
            <v>19.877129826595635</v>
          </cell>
          <cell r="J769">
            <v>20.891261853230827</v>
          </cell>
          <cell r="K769">
            <v>34.673332625393449</v>
          </cell>
          <cell r="L769">
            <v>37.867949053063541</v>
          </cell>
          <cell r="M769">
            <v>39.799596474508711</v>
          </cell>
          <cell r="N769">
            <v>41.829778401573485</v>
          </cell>
          <cell r="O769">
            <v>43.963523620933628</v>
          </cell>
          <cell r="P769">
            <v>46.206124808502643</v>
          </cell>
        </row>
        <row r="770">
          <cell r="B770" t="str">
            <v>RHES-ESOLPV</v>
          </cell>
          <cell r="C770" t="str">
            <v>VAR_fin</v>
          </cell>
          <cell r="D770" t="str">
            <v>SOLPVC</v>
          </cell>
          <cell r="E770">
            <v>2.1349390887346602</v>
          </cell>
          <cell r="F770">
            <v>3.3906654493560602</v>
          </cell>
          <cell r="G770">
            <v>10.8520586515096</v>
          </cell>
          <cell r="H770">
            <v>18.907676455282399</v>
          </cell>
          <cell r="I770">
            <v>19.877129826595599</v>
          </cell>
          <cell r="J770">
            <v>20.891261853230802</v>
          </cell>
          <cell r="K770">
            <v>34.673332625393499</v>
          </cell>
          <cell r="L770">
            <v>37.867949053063597</v>
          </cell>
          <cell r="M770">
            <v>39.799596474508697</v>
          </cell>
          <cell r="N770">
            <v>41.8297784015734</v>
          </cell>
          <cell r="O770">
            <v>43.9635236209336</v>
          </cell>
          <cell r="P770">
            <v>46.2061248085027</v>
          </cell>
        </row>
        <row r="771">
          <cell r="B771" t="str">
            <v>RHES-ESOLPV</v>
          </cell>
          <cell r="C771" t="str">
            <v>VAR_ncap</v>
          </cell>
          <cell r="D771" t="str">
            <v>-</v>
          </cell>
          <cell r="F771">
            <v>1.02240533999303E-7</v>
          </cell>
          <cell r="G771">
            <v>1.9510454522940599</v>
          </cell>
          <cell r="H771">
            <v>1.47420162861993</v>
          </cell>
          <cell r="I771">
            <v>0.46271351693321899</v>
          </cell>
          <cell r="J771">
            <v>0.75115764102239602</v>
          </cell>
          <cell r="K771">
            <v>6.0114457633507801</v>
          </cell>
          <cell r="L771">
            <v>2.1427409784065898</v>
          </cell>
          <cell r="M771">
            <v>0.89964257453263297</v>
          </cell>
          <cell r="N771">
            <v>1.2943360644275801</v>
          </cell>
          <cell r="O771">
            <v>6.5393079319180201</v>
          </cell>
          <cell r="P771">
            <v>2.6975327334745902</v>
          </cell>
        </row>
        <row r="772">
          <cell r="B772" t="str">
            <v>RHES-ESOLPV</v>
          </cell>
          <cell r="C772" t="str">
            <v>VAR_cap</v>
          </cell>
          <cell r="D772" t="str">
            <v>-</v>
          </cell>
          <cell r="E772">
            <v>0.67885700000000004</v>
          </cell>
          <cell r="F772">
            <v>1.155900019918684</v>
          </cell>
          <cell r="G772">
            <v>3.2402025545346</v>
          </cell>
          <cell r="H772">
            <v>4.6775213482109095</v>
          </cell>
          <cell r="I772">
            <v>4.9173521892664098</v>
          </cell>
          <cell r="J772">
            <v>5.1682359399165305</v>
          </cell>
          <cell r="K772">
            <v>8.5777493742061406</v>
          </cell>
          <cell r="L772">
            <v>9.36805789971298</v>
          </cell>
          <cell r="M772">
            <v>9.8459235482014709</v>
          </cell>
          <cell r="N772">
            <v>10.3481653807176</v>
          </cell>
          <cell r="O772">
            <v>10.8760275492848</v>
          </cell>
          <cell r="P772">
            <v>11.4308193043528</v>
          </cell>
        </row>
        <row r="773">
          <cell r="B773" t="str">
            <v>SUP_DAC</v>
          </cell>
          <cell r="C773" t="str">
            <v>VAR_fout</v>
          </cell>
          <cell r="D773" t="str">
            <v>CO2_O</v>
          </cell>
          <cell r="J773">
            <v>3.7894072722402861E-2</v>
          </cell>
          <cell r="K773">
            <v>5.1661069758325767E-2</v>
          </cell>
          <cell r="L773">
            <v>35.602953550916006</v>
          </cell>
          <cell r="M773">
            <v>286.37277783060125</v>
          </cell>
          <cell r="N773">
            <v>1660.0130277493026</v>
          </cell>
          <cell r="O773">
            <v>1796.3408186682043</v>
          </cell>
          <cell r="P773">
            <v>2556.7546683811106</v>
          </cell>
        </row>
        <row r="774">
          <cell r="B774" t="str">
            <v>SUP_DAC</v>
          </cell>
          <cell r="C774" t="str">
            <v>VAR_fout</v>
          </cell>
          <cell r="D774" t="str">
            <v>CO2</v>
          </cell>
          <cell r="J774">
            <v>-3.7894072722402798E-2</v>
          </cell>
          <cell r="K774">
            <v>-5.1661069758325698E-2</v>
          </cell>
          <cell r="L774">
            <v>-35.602953550915998</v>
          </cell>
          <cell r="M774">
            <v>-286.37277783060102</v>
          </cell>
          <cell r="N774">
            <v>-1660.0130277492999</v>
          </cell>
          <cell r="O774">
            <v>-1796.34081866821</v>
          </cell>
          <cell r="P774">
            <v>-2556.7546683811102</v>
          </cell>
        </row>
        <row r="775">
          <cell r="B775" t="str">
            <v>SUP_DAC</v>
          </cell>
          <cell r="C775" t="str">
            <v>VAR_fin</v>
          </cell>
          <cell r="D775" t="str">
            <v>CHEAT</v>
          </cell>
          <cell r="J775">
            <v>2.5196452288863276E-4</v>
          </cell>
          <cell r="K775">
            <v>3.3638978537716362E-4</v>
          </cell>
          <cell r="L775">
            <v>0.22692505476387123</v>
          </cell>
          <cell r="M775">
            <v>1.8252743609924216</v>
          </cell>
          <cell r="N775">
            <v>10.580542052277528</v>
          </cell>
          <cell r="O775">
            <v>11.449464103249154</v>
          </cell>
          <cell r="P775">
            <v>16.296167460107814</v>
          </cell>
        </row>
        <row r="776">
          <cell r="B776" t="str">
            <v>SUP_DAC</v>
          </cell>
          <cell r="C776" t="str">
            <v>VAR_fin</v>
          </cell>
          <cell r="D776" t="str">
            <v>CELC</v>
          </cell>
          <cell r="J776">
            <v>5.2546447508398612E-5</v>
          </cell>
          <cell r="K776">
            <v>5.9324128439144069E-5</v>
          </cell>
          <cell r="L776">
            <v>3.2398687731333579E-2</v>
          </cell>
          <cell r="M776">
            <v>0.26059922782584688</v>
          </cell>
          <cell r="N776">
            <v>1.5106118552518653</v>
          </cell>
          <cell r="O776">
            <v>1.6346701449880654</v>
          </cell>
          <cell r="P776">
            <v>2.3266467482268096</v>
          </cell>
        </row>
        <row r="777">
          <cell r="B777" t="str">
            <v>SUP_DAC</v>
          </cell>
          <cell r="C777" t="str">
            <v>VAR_ncap</v>
          </cell>
          <cell r="D777" t="str">
            <v>-</v>
          </cell>
          <cell r="J777">
            <v>1.25667746482401E-2</v>
          </cell>
          <cell r="K777">
            <v>2.1863223449792701E-3</v>
          </cell>
          <cell r="L777">
            <v>4.5037898030526797</v>
          </cell>
          <cell r="M777">
            <v>31.8169010620406</v>
          </cell>
          <cell r="N777">
            <v>174.23497862198599</v>
          </cell>
          <cell r="O777">
            <v>31.084370829548199</v>
          </cell>
          <cell r="P777">
            <v>118.97861785923401</v>
          </cell>
        </row>
        <row r="778">
          <cell r="B778" t="str">
            <v>SUP_DAC</v>
          </cell>
          <cell r="C778" t="str">
            <v>VAR_cap</v>
          </cell>
          <cell r="D778" t="str">
            <v>-</v>
          </cell>
          <cell r="J778">
            <v>1.25667746482401E-2</v>
          </cell>
          <cell r="K778">
            <v>1.4660429021445601E-2</v>
          </cell>
          <cell r="L778">
            <v>4.5178813957843396</v>
          </cell>
          <cell r="M778">
            <v>36.323473215096868</v>
          </cell>
          <cell r="N778">
            <v>210.55506208285388</v>
          </cell>
          <cell r="O778">
            <v>227.84665818084778</v>
          </cell>
          <cell r="P778">
            <v>324.29730642875211</v>
          </cell>
        </row>
        <row r="779">
          <cell r="B779" t="str">
            <v>EHYD-DAM10</v>
          </cell>
          <cell r="C779" t="str">
            <v>VAR_fout</v>
          </cell>
          <cell r="D779" t="str">
            <v>ELC</v>
          </cell>
          <cell r="F779">
            <v>5.4969449184164465E-2</v>
          </cell>
          <cell r="G779">
            <v>0.2862431348040485</v>
          </cell>
          <cell r="H779">
            <v>0.68825212143816417</v>
          </cell>
          <cell r="I779">
            <v>0.71418958379494679</v>
          </cell>
          <cell r="J779">
            <v>0.72125622019368318</v>
          </cell>
          <cell r="K779">
            <v>0.73033484327388187</v>
          </cell>
          <cell r="L779">
            <v>0.72694411826630845</v>
          </cell>
          <cell r="M779">
            <v>0.72559430576464279</v>
          </cell>
          <cell r="N779">
            <v>0.72197113330729257</v>
          </cell>
          <cell r="O779">
            <v>0.72214823697873687</v>
          </cell>
          <cell r="P779">
            <v>0.71882708049026522</v>
          </cell>
        </row>
        <row r="780">
          <cell r="B780" t="str">
            <v>EHYD-DAM10</v>
          </cell>
          <cell r="C780" t="str">
            <v>VAR_fin</v>
          </cell>
          <cell r="D780" t="str">
            <v>HYDD</v>
          </cell>
          <cell r="F780">
            <v>5.4969449184164465E-2</v>
          </cell>
          <cell r="G780">
            <v>0.2862431348040485</v>
          </cell>
          <cell r="H780">
            <v>0.68825212143816417</v>
          </cell>
          <cell r="I780">
            <v>0.71418958379494679</v>
          </cell>
          <cell r="J780">
            <v>0.72125622019368318</v>
          </cell>
          <cell r="K780">
            <v>0.73033484327388187</v>
          </cell>
          <cell r="L780">
            <v>0.72694411826630845</v>
          </cell>
          <cell r="M780">
            <v>0.72559430576464279</v>
          </cell>
          <cell r="N780">
            <v>0.72197113330729257</v>
          </cell>
          <cell r="O780">
            <v>0.72214823697873687</v>
          </cell>
          <cell r="P780">
            <v>0.71882708049026522</v>
          </cell>
        </row>
        <row r="781">
          <cell r="B781" t="str">
            <v>EHYD-DAM10</v>
          </cell>
          <cell r="C781" t="str">
            <v>VAR_ncap</v>
          </cell>
          <cell r="D781" t="str">
            <v>-</v>
          </cell>
          <cell r="F781">
            <v>7.1585145170504298E-3</v>
          </cell>
          <cell r="G781">
            <v>2.4151249849649802E-2</v>
          </cell>
          <cell r="H781">
            <v>4.3983743881551199E-2</v>
          </cell>
          <cell r="I781">
            <v>1.63321256498565E-6</v>
          </cell>
          <cell r="J781">
            <v>9.9229521740154796E-7</v>
          </cell>
          <cell r="K781">
            <v>2.5976631668481802E-7</v>
          </cell>
          <cell r="L781">
            <v>1.3400715419296201E-7</v>
          </cell>
          <cell r="M781">
            <v>5.1498281925389696E-6</v>
          </cell>
          <cell r="N781">
            <v>4.3741660478249398E-7</v>
          </cell>
          <cell r="O781">
            <v>5.1071848735709901E-7</v>
          </cell>
          <cell r="P781">
            <v>2.5279804853317802E-7</v>
          </cell>
        </row>
        <row r="782">
          <cell r="B782" t="str">
            <v>EHYD-DAM10</v>
          </cell>
          <cell r="C782" t="str">
            <v>VAR_cap</v>
          </cell>
          <cell r="D782" t="str">
            <v>-</v>
          </cell>
          <cell r="F782">
            <v>7.1585145170504298E-3</v>
          </cell>
          <cell r="G782">
            <v>3.1309764366700202E-2</v>
          </cell>
          <cell r="H782">
            <v>7.5293508248251401E-2</v>
          </cell>
          <cell r="I782">
            <v>7.5295141460816395E-2</v>
          </cell>
          <cell r="J782">
            <v>7.5296133756033806E-2</v>
          </cell>
          <cell r="K782">
            <v>7.5296393522350499E-2</v>
          </cell>
          <cell r="L782">
            <v>7.5296527529504706E-2</v>
          </cell>
          <cell r="M782">
            <v>7.5301677357697203E-2</v>
          </cell>
          <cell r="N782">
            <v>7.5302114774302001E-2</v>
          </cell>
          <cell r="O782">
            <v>7.5302625492789294E-2</v>
          </cell>
          <cell r="P782">
            <v>7.5302878290837899E-2</v>
          </cell>
        </row>
        <row r="783">
          <cell r="B783" t="str">
            <v>DH-EBAT</v>
          </cell>
          <cell r="C783" t="str">
            <v>VAR_fout</v>
          </cell>
          <cell r="D783" t="str">
            <v>ELC35</v>
          </cell>
          <cell r="E783">
            <v>2.5735981139975318E-2</v>
          </cell>
          <cell r="F783">
            <v>2.0024278338541746E-2</v>
          </cell>
          <cell r="G783">
            <v>1.9808496455103571E-2</v>
          </cell>
          <cell r="H783">
            <v>2.4648183666748303E-2</v>
          </cell>
          <cell r="I783">
            <v>0.18776284462644005</v>
          </cell>
          <cell r="J783">
            <v>2.8438083927022313</v>
          </cell>
          <cell r="K783">
            <v>6.4566554099988389</v>
          </cell>
          <cell r="L783">
            <v>7.0405417413064111</v>
          </cell>
          <cell r="M783">
            <v>14.236729480101696</v>
          </cell>
          <cell r="N783">
            <v>12.73309163637488</v>
          </cell>
          <cell r="O783">
            <v>11.864917239647889</v>
          </cell>
          <cell r="P783">
            <v>12.100252462015792</v>
          </cell>
        </row>
        <row r="784">
          <cell r="B784" t="str">
            <v>DH-EBAT</v>
          </cell>
          <cell r="C784" t="str">
            <v>VAR_fout</v>
          </cell>
          <cell r="D784" t="str">
            <v>AUX_DH-EBAT_OUT</v>
          </cell>
          <cell r="E784">
            <v>2.5735981139975311E-2</v>
          </cell>
          <cell r="F784">
            <v>2.0024278338541739E-2</v>
          </cell>
          <cell r="G784">
            <v>1.9808496455103561E-2</v>
          </cell>
          <cell r="H784">
            <v>2.4648183666748293E-2</v>
          </cell>
          <cell r="I784">
            <v>0.18776284462644002</v>
          </cell>
          <cell r="J784">
            <v>2.8438083927022308</v>
          </cell>
          <cell r="K784">
            <v>6.4566554099988362</v>
          </cell>
          <cell r="L784">
            <v>7.0405417413064058</v>
          </cell>
          <cell r="M784">
            <v>14.236729480101696</v>
          </cell>
          <cell r="N784">
            <v>12.733091636374873</v>
          </cell>
          <cell r="O784">
            <v>11.864917239647886</v>
          </cell>
          <cell r="P784">
            <v>12.100252462015789</v>
          </cell>
        </row>
        <row r="785">
          <cell r="B785" t="str">
            <v>DH-EBAT</v>
          </cell>
          <cell r="C785" t="str">
            <v>VAR_fin</v>
          </cell>
          <cell r="D785" t="str">
            <v>ELC35</v>
          </cell>
          <cell r="E785">
            <v>2.8787609394383181E-2</v>
          </cell>
          <cell r="F785">
            <v>2.2400606724974237E-2</v>
          </cell>
          <cell r="G785">
            <v>2.2157222530823917E-2</v>
          </cell>
          <cell r="H785">
            <v>2.7569110406475146E-2</v>
          </cell>
          <cell r="I785">
            <v>0.20996896754098862</v>
          </cell>
          <cell r="J785">
            <v>3.1800441421014867</v>
          </cell>
          <cell r="K785">
            <v>7.2200384584629038</v>
          </cell>
          <cell r="L785">
            <v>7.8729583712615492</v>
          </cell>
          <cell r="M785">
            <v>15.919957831331264</v>
          </cell>
          <cell r="N785">
            <v>14.238543518305868</v>
          </cell>
          <cell r="O785">
            <v>13.267724051342448</v>
          </cell>
          <cell r="P785">
            <v>13.530883519122519</v>
          </cell>
        </row>
        <row r="786">
          <cell r="B786" t="str">
            <v>DH-EBAT</v>
          </cell>
          <cell r="C786" t="str">
            <v>VAR_fin</v>
          </cell>
          <cell r="D786" t="str">
            <v>AUX_DH-EBAT_IN</v>
          </cell>
          <cell r="E786">
            <v>2.8787609394383181E-2</v>
          </cell>
          <cell r="F786">
            <v>2.2400606724974237E-2</v>
          </cell>
          <cell r="G786">
            <v>2.2157222530823917E-2</v>
          </cell>
          <cell r="H786">
            <v>2.7569110406475146E-2</v>
          </cell>
          <cell r="I786">
            <v>0.20996896754098862</v>
          </cell>
          <cell r="J786">
            <v>3.1800441421014867</v>
          </cell>
          <cell r="K786">
            <v>7.2200384584629038</v>
          </cell>
          <cell r="L786">
            <v>7.8729583712615492</v>
          </cell>
          <cell r="M786">
            <v>15.919957831331264</v>
          </cell>
          <cell r="N786">
            <v>14.238543518305868</v>
          </cell>
          <cell r="O786">
            <v>13.267724051342448</v>
          </cell>
          <cell r="P786">
            <v>13.530883519122519</v>
          </cell>
        </row>
        <row r="787">
          <cell r="B787" t="str">
            <v>DH-EBAT</v>
          </cell>
          <cell r="C787" t="str">
            <v>VAR_ncap</v>
          </cell>
          <cell r="D787" t="str">
            <v>-</v>
          </cell>
          <cell r="E787">
            <v>3.7127633901225302E-3</v>
          </cell>
          <cell r="F787">
            <v>8.5419957206051604E-6</v>
          </cell>
          <cell r="G787">
            <v>2.1490063182956099E-5</v>
          </cell>
          <cell r="H787">
            <v>6.7576554319483096E-4</v>
          </cell>
          <cell r="I787">
            <v>2.93325273426755E-2</v>
          </cell>
          <cell r="J787">
            <v>0.65303510335771497</v>
          </cell>
          <cell r="K787">
            <v>0.61070806987857496</v>
          </cell>
          <cell r="L787">
            <v>1.7495183152515099</v>
          </cell>
          <cell r="M787">
            <v>1.4965617750912699E-4</v>
          </cell>
          <cell r="N787">
            <v>0.86164314956189203</v>
          </cell>
          <cell r="O787">
            <v>0.89538697986774696</v>
          </cell>
          <cell r="P787">
            <v>0.214823656927496</v>
          </cell>
        </row>
        <row r="788">
          <cell r="B788" t="str">
            <v>DH-EBAT</v>
          </cell>
          <cell r="C788" t="str">
            <v>VAR_cap</v>
          </cell>
          <cell r="D788" t="str">
            <v>-</v>
          </cell>
          <cell r="E788">
            <v>3.7127633901225302E-3</v>
          </cell>
          <cell r="F788">
            <v>3.7198847718293154E-3</v>
          </cell>
          <cell r="G788">
            <v>3.7377015862711345E-3</v>
          </cell>
          <cell r="H788">
            <v>3.4100062732271607E-3</v>
          </cell>
          <cell r="I788">
            <v>3.0013913246173644E-2</v>
          </cell>
          <cell r="J788">
            <v>0.68250383069511755</v>
          </cell>
          <cell r="K788">
            <v>1.2789440074786285</v>
          </cell>
          <cell r="L788">
            <v>2.5832842458447778</v>
          </cell>
          <cell r="M788">
            <v>2.0243572082173218</v>
          </cell>
          <cell r="N788">
            <v>1.7581240446691813</v>
          </cell>
          <cell r="O788">
            <v>1.7570424413109527</v>
          </cell>
          <cell r="P788">
            <v>1.6916669908538267</v>
          </cell>
        </row>
        <row r="789">
          <cell r="B789" t="str">
            <v>RHEM-EBAT</v>
          </cell>
          <cell r="C789" t="str">
            <v>VAR_fout</v>
          </cell>
          <cell r="D789" t="str">
            <v>RHEM_ELC</v>
          </cell>
          <cell r="E789">
            <v>9.1275872299667569E-3</v>
          </cell>
          <cell r="F789">
            <v>9.1556949082098691E-3</v>
          </cell>
          <cell r="G789">
            <v>9.1788734107154085E-3</v>
          </cell>
          <cell r="H789">
            <v>4.7531339077589045E-2</v>
          </cell>
          <cell r="I789">
            <v>8.262093338708576E-2</v>
          </cell>
          <cell r="J789">
            <v>0.12114347176268314</v>
          </cell>
          <cell r="K789">
            <v>0.1498228860096687</v>
          </cell>
          <cell r="L789">
            <v>0.1103818497928848</v>
          </cell>
          <cell r="M789">
            <v>0.14748750500583466</v>
          </cell>
          <cell r="N789">
            <v>0.16051829517777591</v>
          </cell>
          <cell r="O789">
            <v>0.16404131993603041</v>
          </cell>
          <cell r="P789">
            <v>0.17673544592645229</v>
          </cell>
        </row>
        <row r="790">
          <cell r="B790" t="str">
            <v>RHEM-EBAT</v>
          </cell>
          <cell r="C790" t="str">
            <v>VAR_fout</v>
          </cell>
          <cell r="D790" t="str">
            <v>AUX_RHEM-EBAT_OUT</v>
          </cell>
          <cell r="E790">
            <v>9.1275872299667639E-3</v>
          </cell>
          <cell r="F790">
            <v>9.1556949082098778E-3</v>
          </cell>
          <cell r="G790">
            <v>9.1788734107154171E-3</v>
          </cell>
          <cell r="H790">
            <v>4.7531339077589101E-2</v>
          </cell>
          <cell r="I790">
            <v>8.2620933387085843E-2</v>
          </cell>
          <cell r="J790">
            <v>0.12114347176268324</v>
          </cell>
          <cell r="K790">
            <v>0.14982288600966875</v>
          </cell>
          <cell r="L790">
            <v>0.11038184979288501</v>
          </cell>
          <cell r="M790">
            <v>0.14748750500583488</v>
          </cell>
          <cell r="N790">
            <v>0.16051829517777605</v>
          </cell>
          <cell r="O790">
            <v>0.16404131993603055</v>
          </cell>
          <cell r="P790">
            <v>0.17673544592645257</v>
          </cell>
        </row>
        <row r="791">
          <cell r="B791" t="str">
            <v>RHEM-EBAT</v>
          </cell>
          <cell r="C791" t="str">
            <v>VAR_fin</v>
          </cell>
          <cell r="D791" t="str">
            <v>RHEM_ELC</v>
          </cell>
          <cell r="E791">
            <v>1.0102716960883109E-2</v>
          </cell>
          <cell r="F791">
            <v>1.013380025277808E-2</v>
          </cell>
          <cell r="G791">
            <v>1.0157560944670137E-2</v>
          </cell>
          <cell r="H791">
            <v>5.257020257935769E-2</v>
          </cell>
          <cell r="I791">
            <v>9.1374549644847314E-2</v>
          </cell>
          <cell r="J791">
            <v>0.13397526870091625</v>
          </cell>
          <cell r="K791">
            <v>0.16569082329693241</v>
          </cell>
          <cell r="L791">
            <v>0.12207443904234935</v>
          </cell>
          <cell r="M791">
            <v>0.16310820765870848</v>
          </cell>
          <cell r="N791">
            <v>0.17751849977862449</v>
          </cell>
          <cell r="O791">
            <v>0.18141448883548994</v>
          </cell>
          <cell r="P791">
            <v>0.1954535055496866</v>
          </cell>
        </row>
        <row r="792">
          <cell r="B792" t="str">
            <v>RHEM-EBAT</v>
          </cell>
          <cell r="C792" t="str">
            <v>VAR_fin</v>
          </cell>
          <cell r="D792" t="str">
            <v>AUX_RHEM-EBAT_IN</v>
          </cell>
          <cell r="E792">
            <v>1.0102716960883109E-2</v>
          </cell>
          <cell r="F792">
            <v>1.013380025277808E-2</v>
          </cell>
          <cell r="G792">
            <v>1.0157560944670137E-2</v>
          </cell>
          <cell r="H792">
            <v>5.257020257935769E-2</v>
          </cell>
          <cell r="I792">
            <v>9.1374549644847314E-2</v>
          </cell>
          <cell r="J792">
            <v>0.13397526870091625</v>
          </cell>
          <cell r="K792">
            <v>0.16569082329693241</v>
          </cell>
          <cell r="L792">
            <v>0.12207443904234935</v>
          </cell>
          <cell r="M792">
            <v>0.16310820765870848</v>
          </cell>
          <cell r="N792">
            <v>0.17751849977862449</v>
          </cell>
          <cell r="O792">
            <v>0.18141448883548994</v>
          </cell>
          <cell r="P792">
            <v>0.1954535055496866</v>
          </cell>
        </row>
        <row r="793">
          <cell r="B793" t="str">
            <v>RHEM-EBAT</v>
          </cell>
          <cell r="C793" t="str">
            <v>VAR_ncap</v>
          </cell>
          <cell r="D793" t="str">
            <v>-</v>
          </cell>
          <cell r="E793">
            <v>3.7556012379417899E-3</v>
          </cell>
          <cell r="F793">
            <v>7.9585518379990593E-6</v>
          </cell>
          <cell r="G793">
            <v>2.1581704458198801E-5</v>
          </cell>
          <cell r="H793">
            <v>1.6769983806359301E-2</v>
          </cell>
          <cell r="I793">
            <v>1.7129621668543E-2</v>
          </cell>
          <cell r="J793">
            <v>2.91186497797199E-2</v>
          </cell>
          <cell r="K793">
            <v>2.3437194348354801E-2</v>
          </cell>
          <cell r="L793">
            <v>2.7669376496912999E-2</v>
          </cell>
          <cell r="M793">
            <v>2.2237412516089301E-2</v>
          </cell>
          <cell r="N793">
            <v>2.93928268759482E-2</v>
          </cell>
          <cell r="O793">
            <v>3.3902175007936297E-2</v>
          </cell>
          <cell r="P793">
            <v>1.8735180759975201E-2</v>
          </cell>
        </row>
        <row r="794">
          <cell r="B794" t="str">
            <v>RHEM-EBAT</v>
          </cell>
          <cell r="C794" t="str">
            <v>VAR_cap</v>
          </cell>
          <cell r="D794" t="str">
            <v>-</v>
          </cell>
          <cell r="E794">
            <v>3.7581302235465464E-3</v>
          </cell>
          <cell r="F794">
            <v>3.764642449573182E-3</v>
          </cell>
          <cell r="G794">
            <v>3.7831912244681034E-3</v>
          </cell>
          <cell r="H794">
            <v>1.9539689597548041E-2</v>
          </cell>
          <cell r="I794">
            <v>3.3906759185053752E-2</v>
          </cell>
          <cell r="J794">
            <v>4.9765469707193921E-2</v>
          </cell>
          <cell r="K794">
            <v>6.1432906995974319E-2</v>
          </cell>
          <cell r="L794">
            <v>6.1043836036178675E-2</v>
          </cell>
          <cell r="M794">
            <v>6.0443064072931381E-2</v>
          </cell>
          <cell r="N794">
            <v>6.5794897270379155E-2</v>
          </cell>
          <cell r="O794">
            <v>6.7225545717493659E-2</v>
          </cell>
          <cell r="P794">
            <v>7.2455136322230634E-2</v>
          </cell>
        </row>
        <row r="795">
          <cell r="B795" t="str">
            <v>HPLGEO</v>
          </cell>
          <cell r="C795" t="str">
            <v>VAR_fout</v>
          </cell>
          <cell r="D795" t="str">
            <v>LTH</v>
          </cell>
          <cell r="J795">
            <v>4.2273391113909486E-3</v>
          </cell>
          <cell r="K795">
            <v>4.2473844170691933E-3</v>
          </cell>
          <cell r="L795">
            <v>4.3112406967531708E-3</v>
          </cell>
          <cell r="M795">
            <v>4.3191272795760757E-3</v>
          </cell>
          <cell r="N795">
            <v>4.3650711650593645E-3</v>
          </cell>
          <cell r="O795">
            <v>4.4768316931691338E-3</v>
          </cell>
          <cell r="P795">
            <v>8.2205122900203195E-3</v>
          </cell>
        </row>
        <row r="796">
          <cell r="B796" t="str">
            <v>HPLGEO</v>
          </cell>
          <cell r="C796" t="str">
            <v>VAR_fin</v>
          </cell>
          <cell r="D796" t="str">
            <v>GEO</v>
          </cell>
          <cell r="J796">
            <v>4.9733401310481729E-3</v>
          </cell>
          <cell r="K796">
            <v>4.9969228436108157E-3</v>
          </cell>
          <cell r="L796">
            <v>5.0720478785331461E-3</v>
          </cell>
          <cell r="M796">
            <v>5.0813262112659723E-3</v>
          </cell>
          <cell r="N796">
            <v>5.1353778412463113E-3</v>
          </cell>
          <cell r="O796">
            <v>5.2668608154931018E-3</v>
          </cell>
          <cell r="P796">
            <v>9.6711909294356704E-3</v>
          </cell>
        </row>
        <row r="797">
          <cell r="B797" t="str">
            <v>HPLGEO</v>
          </cell>
          <cell r="C797" t="str">
            <v>VAR_ncap</v>
          </cell>
          <cell r="D797" t="str">
            <v>-</v>
          </cell>
          <cell r="J797">
            <v>2.2005563705705501E-4</v>
          </cell>
          <cell r="K797">
            <v>5.2171990504218304E-6</v>
          </cell>
          <cell r="L797">
            <v>6.3103036358729296E-5</v>
          </cell>
          <cell r="M797">
            <v>2.2626623522683902E-6</v>
          </cell>
          <cell r="N797">
            <v>2.33249524776362E-4</v>
          </cell>
          <cell r="O797">
            <v>1.1915936606039699E-5</v>
          </cell>
          <cell r="P797">
            <v>3.42147009660766E-4</v>
          </cell>
        </row>
        <row r="798">
          <cell r="B798" t="str">
            <v>HPLGEO</v>
          </cell>
          <cell r="C798" t="str">
            <v>VAR_cap</v>
          </cell>
          <cell r="D798" t="str">
            <v>-</v>
          </cell>
          <cell r="J798">
            <v>2.2005563705705501E-4</v>
          </cell>
          <cell r="K798">
            <v>2.25272836107477E-4</v>
          </cell>
          <cell r="L798">
            <v>2.88375872466206E-4</v>
          </cell>
          <cell r="M798">
            <v>2.6148216889080602E-4</v>
          </cell>
          <cell r="N798">
            <v>3.0383242253778203E-4</v>
          </cell>
          <cell r="O798">
            <v>3.1053116009339997E-4</v>
          </cell>
          <cell r="P798">
            <v>5.8957513339543701E-4</v>
          </cell>
        </row>
        <row r="799">
          <cell r="B799" t="str">
            <v>CT_CWODBDSCCS</v>
          </cell>
          <cell r="C799" t="str">
            <v>VAR_fout</v>
          </cell>
          <cell r="D799" t="str">
            <v>CO2_O</v>
          </cell>
          <cell r="J799">
            <v>0.22078218227120106</v>
          </cell>
          <cell r="K799">
            <v>0.32505698112628262</v>
          </cell>
          <cell r="L799">
            <v>474.69789372535973</v>
          </cell>
          <cell r="M799">
            <v>713.98830913248298</v>
          </cell>
          <cell r="N799">
            <v>604.18421069556973</v>
          </cell>
          <cell r="O799">
            <v>706.88066760823369</v>
          </cell>
          <cell r="P799">
            <v>703.11492905529951</v>
          </cell>
        </row>
        <row r="800">
          <cell r="B800" t="str">
            <v>CT_CWODBDSCCS</v>
          </cell>
          <cell r="C800" t="str">
            <v>VAR_fout</v>
          </cell>
          <cell r="D800" t="str">
            <v>CO2</v>
          </cell>
          <cell r="J800">
            <v>-0.220782182271201</v>
          </cell>
          <cell r="K800">
            <v>-0.32505698112628301</v>
          </cell>
          <cell r="L800">
            <v>-474.69789372536002</v>
          </cell>
          <cell r="M800">
            <v>-713.98830913248401</v>
          </cell>
          <cell r="N800">
            <v>-604.18421069556996</v>
          </cell>
          <cell r="O800">
            <v>-706.88066760823494</v>
          </cell>
          <cell r="P800">
            <v>-703.11492905529997</v>
          </cell>
        </row>
        <row r="801">
          <cell r="B801" t="str">
            <v>CT_CWODBDSCCS</v>
          </cell>
          <cell r="C801" t="str">
            <v>VAR_fout</v>
          </cell>
          <cell r="D801" t="str">
            <v>BDS</v>
          </cell>
          <cell r="J801">
            <v>1.2353479837091063E-3</v>
          </cell>
          <cell r="K801">
            <v>1.8187993346839104E-3</v>
          </cell>
          <cell r="L801">
            <v>2.6560888195418286</v>
          </cell>
          <cell r="M801">
            <v>3.9949963760899907</v>
          </cell>
          <cell r="N801">
            <v>3.3806067989436985</v>
          </cell>
          <cell r="O801">
            <v>3.9552268143636602</v>
          </cell>
          <cell r="P801">
            <v>3.9341562846647165</v>
          </cell>
        </row>
        <row r="802">
          <cell r="B802" t="str">
            <v>CT_CWODBDSCCS</v>
          </cell>
          <cell r="C802" t="str">
            <v>VAR_fout</v>
          </cell>
          <cell r="D802" t="str">
            <v>LTH</v>
          </cell>
          <cell r="J802">
            <v>4.8178571364655096E-4</v>
          </cell>
          <cell r="K802">
            <v>7.0933174052672501E-4</v>
          </cell>
          <cell r="L802">
            <v>1.0358746396213121</v>
          </cell>
          <cell r="M802">
            <v>1.5580485866750933</v>
          </cell>
          <cell r="N802">
            <v>1.3184366515880417</v>
          </cell>
          <cell r="O802">
            <v>1.5425384576018255</v>
          </cell>
          <cell r="P802">
            <v>1.5343209510192375</v>
          </cell>
        </row>
        <row r="803">
          <cell r="B803" t="str">
            <v>CT_CWODBDSCCS</v>
          </cell>
          <cell r="C803" t="str">
            <v>VAR_fin</v>
          </cell>
          <cell r="D803" t="str">
            <v>CWOD</v>
          </cell>
          <cell r="J803">
            <v>3.5201240795790958E-3</v>
          </cell>
          <cell r="K803">
            <v>5.1826687041818011E-3</v>
          </cell>
          <cell r="L803">
            <v>7.5685250912844424</v>
          </cell>
          <cell r="M803">
            <v>11.383742173668418</v>
          </cell>
          <cell r="N803">
            <v>9.6330390735900782</v>
          </cell>
          <cell r="O803">
            <v>11.270418807529245</v>
          </cell>
          <cell r="P803">
            <v>11.210378333152107</v>
          </cell>
        </row>
        <row r="804">
          <cell r="B804" t="str">
            <v>CT_CWODBDSCCS</v>
          </cell>
          <cell r="C804" t="str">
            <v>VAR_fin</v>
          </cell>
          <cell r="D804" t="str">
            <v>CELC</v>
          </cell>
          <cell r="J804">
            <v>1.5944812904016825E-4</v>
          </cell>
          <cell r="K804">
            <v>2.3475502841241628E-4</v>
          </cell>
          <cell r="L804">
            <v>0.34282517835086312</v>
          </cell>
          <cell r="M804">
            <v>0.51563988939961503</v>
          </cell>
          <cell r="N804">
            <v>0.43633974897794769</v>
          </cell>
          <cell r="O804">
            <v>0.51050677525393817</v>
          </cell>
          <cell r="P804">
            <v>0.50778717188493872</v>
          </cell>
        </row>
        <row r="805">
          <cell r="B805" t="str">
            <v>CT_CWODBDSCCS</v>
          </cell>
          <cell r="C805" t="str">
            <v>VAR_ncap</v>
          </cell>
          <cell r="D805" t="str">
            <v>-</v>
          </cell>
          <cell r="J805">
            <v>2.5415292469948002E-4</v>
          </cell>
          <cell r="K805">
            <v>1.8023338113596999E-5</v>
          </cell>
          <cell r="L805">
            <v>0.22231677742629999</v>
          </cell>
          <cell r="M805">
            <v>4.1127284100453399E-6</v>
          </cell>
          <cell r="N805">
            <v>6.1964455233725104E-6</v>
          </cell>
          <cell r="O805">
            <v>1.38518781625464E-5</v>
          </cell>
          <cell r="P805">
            <v>0.20445469990376</v>
          </cell>
        </row>
        <row r="806">
          <cell r="B806" t="str">
            <v>CT_CWODBDSCCS</v>
          </cell>
          <cell r="C806" t="str">
            <v>VAR_cap</v>
          </cell>
          <cell r="D806" t="str">
            <v>-</v>
          </cell>
          <cell r="J806">
            <v>2.5415292469948002E-4</v>
          </cell>
          <cell r="K806">
            <v>2.7217626281307702E-4</v>
          </cell>
          <cell r="L806">
            <v>0.22258895368911299</v>
          </cell>
          <cell r="M806">
            <v>0.22255939231685801</v>
          </cell>
          <cell r="N806">
            <v>0.222345109938347</v>
          </cell>
          <cell r="O806">
            <v>0.22234093847839601</v>
          </cell>
          <cell r="P806">
            <v>0.20447886095585599</v>
          </cell>
        </row>
        <row r="807">
          <cell r="B807" t="str">
            <v>EHYD-PUM15</v>
          </cell>
          <cell r="C807" t="str">
            <v>VAR_fout</v>
          </cell>
          <cell r="D807" t="str">
            <v>ELC</v>
          </cell>
          <cell r="F807">
            <v>1.4283570390509679E-2</v>
          </cell>
          <cell r="G807">
            <v>1.3620267757270587E-2</v>
          </cell>
          <cell r="H807">
            <v>1.6586446408233292E-2</v>
          </cell>
          <cell r="I807">
            <v>1.661318623175263E-2</v>
          </cell>
          <cell r="J807">
            <v>1.6102170030741308E-2</v>
          </cell>
          <cell r="K807">
            <v>1.7610202132233112E-2</v>
          </cell>
          <cell r="L807">
            <v>2.286812442085568E-2</v>
          </cell>
          <cell r="M807">
            <v>2.348601848142062E-2</v>
          </cell>
          <cell r="N807">
            <v>3.3299308448325321E-2</v>
          </cell>
          <cell r="O807">
            <v>3.1045365737565774E-2</v>
          </cell>
          <cell r="P807">
            <v>6.1441850108439652E-2</v>
          </cell>
        </row>
        <row r="808">
          <cell r="B808" t="str">
            <v>EHYD-PUM15</v>
          </cell>
          <cell r="C808" t="str">
            <v>VAR_fout</v>
          </cell>
          <cell r="D808" t="str">
            <v>AUX_PUMP_OUT</v>
          </cell>
          <cell r="F808">
            <v>1.4283570390509679E-2</v>
          </cell>
          <cell r="G808">
            <v>1.3620267757270587E-2</v>
          </cell>
          <cell r="H808">
            <v>1.6586446408233292E-2</v>
          </cell>
          <cell r="I808">
            <v>1.661318623175263E-2</v>
          </cell>
          <cell r="J808">
            <v>1.6102170030741308E-2</v>
          </cell>
          <cell r="K808">
            <v>1.7610202132233112E-2</v>
          </cell>
          <cell r="L808">
            <v>2.286812442085568E-2</v>
          </cell>
          <cell r="M808">
            <v>2.348601848142062E-2</v>
          </cell>
          <cell r="N808">
            <v>3.3299308448325321E-2</v>
          </cell>
          <cell r="O808">
            <v>3.1045365737565774E-2</v>
          </cell>
          <cell r="P808">
            <v>6.1441850108439652E-2</v>
          </cell>
        </row>
        <row r="809">
          <cell r="B809" t="str">
            <v>EHYD-PUM15</v>
          </cell>
          <cell r="C809" t="str">
            <v>VAR_fin</v>
          </cell>
          <cell r="D809" t="str">
            <v>AUX_PUMP_IN</v>
          </cell>
          <cell r="F809">
            <v>1.7854462988907898E-2</v>
          </cell>
          <cell r="G809">
            <v>1.7018705027080784E-2</v>
          </cell>
          <cell r="H809">
            <v>2.0726428349349547E-2</v>
          </cell>
          <cell r="I809">
            <v>2.0759853123234338E-2</v>
          </cell>
          <cell r="J809">
            <v>2.012124974763646E-2</v>
          </cell>
          <cell r="K809">
            <v>2.2006122995841201E-2</v>
          </cell>
          <cell r="L809">
            <v>2.8578654388292362E-2</v>
          </cell>
          <cell r="M809">
            <v>2.9350893428686565E-2</v>
          </cell>
          <cell r="N809">
            <v>4.1617505885640643E-2</v>
          </cell>
          <cell r="O809">
            <v>3.8800077504713489E-2</v>
          </cell>
          <cell r="P809">
            <v>7.6796801705228332E-2</v>
          </cell>
        </row>
        <row r="810">
          <cell r="B810" t="str">
            <v>EHYD-PUM15</v>
          </cell>
          <cell r="C810" t="str">
            <v>VAR_fin</v>
          </cell>
          <cell r="D810" t="str">
            <v>ELC</v>
          </cell>
          <cell r="F810">
            <v>1.7854462988907898E-2</v>
          </cell>
          <cell r="G810">
            <v>1.7018705027080784E-2</v>
          </cell>
          <cell r="H810">
            <v>2.0726428349349547E-2</v>
          </cell>
          <cell r="I810">
            <v>2.0759853123234338E-2</v>
          </cell>
          <cell r="J810">
            <v>2.012124974763646E-2</v>
          </cell>
          <cell r="K810">
            <v>2.2006122995841201E-2</v>
          </cell>
          <cell r="L810">
            <v>2.8578654388292362E-2</v>
          </cell>
          <cell r="M810">
            <v>2.9350893428686565E-2</v>
          </cell>
          <cell r="N810">
            <v>4.1617505885640643E-2</v>
          </cell>
          <cell r="O810">
            <v>3.8800077504713489E-2</v>
          </cell>
          <cell r="P810">
            <v>7.6796801705228332E-2</v>
          </cell>
        </row>
        <row r="811">
          <cell r="B811" t="str">
            <v>EHYD-PUM15</v>
          </cell>
          <cell r="C811" t="str">
            <v>VAR_ncap</v>
          </cell>
          <cell r="D811" t="str">
            <v>-</v>
          </cell>
          <cell r="F811">
            <v>1.80472461070883E-3</v>
          </cell>
          <cell r="G811">
            <v>1.8263928375626999E-5</v>
          </cell>
          <cell r="H811">
            <v>1.2560411138294299E-5</v>
          </cell>
          <cell r="I811">
            <v>1.03205520204484E-5</v>
          </cell>
          <cell r="J811">
            <v>6.8298045303494595E-4</v>
          </cell>
          <cell r="K811">
            <v>6.0883040094107697E-6</v>
          </cell>
          <cell r="L811">
            <v>5.7564601195623101E-4</v>
          </cell>
          <cell r="M811">
            <v>3.2442116033365301E-5</v>
          </cell>
          <cell r="N811">
            <v>2.90268644257686E-3</v>
          </cell>
        </row>
        <row r="812">
          <cell r="B812" t="str">
            <v>EHYD-PUM15</v>
          </cell>
          <cell r="C812" t="str">
            <v>VAR_cap</v>
          </cell>
          <cell r="D812" t="str">
            <v>-</v>
          </cell>
          <cell r="F812">
            <v>1.80472461070883E-3</v>
          </cell>
          <cell r="G812">
            <v>1.80472461070883E-3</v>
          </cell>
          <cell r="H812">
            <v>1.80472461070883E-3</v>
          </cell>
          <cell r="I812">
            <v>1.8260133106153601E-3</v>
          </cell>
          <cell r="J812">
            <v>1.8355489502227501E-3</v>
          </cell>
          <cell r="K812">
            <v>1.95096207548794E-3</v>
          </cell>
          <cell r="L812">
            <v>2.5288499552781501E-3</v>
          </cell>
          <cell r="M812">
            <v>2.5340027665490001E-3</v>
          </cell>
          <cell r="N812">
            <v>3.1183969127170199E-3</v>
          </cell>
          <cell r="O812">
            <v>3.1430263872771502E-3</v>
          </cell>
          <cell r="P812">
            <v>6.0457128298540197E-3</v>
          </cell>
        </row>
        <row r="813">
          <cell r="B813" t="str">
            <v>D-EWST</v>
          </cell>
          <cell r="C813" t="str">
            <v>VAR_fout</v>
          </cell>
          <cell r="D813" t="str">
            <v>CO2</v>
          </cell>
          <cell r="E813">
            <v>2266.3039076877999</v>
          </cell>
          <cell r="F813">
            <v>2247.21735647374</v>
          </cell>
          <cell r="G813">
            <v>2316.4827422271401</v>
          </cell>
          <cell r="H813">
            <v>2238.51367084106</v>
          </cell>
          <cell r="I813">
            <v>2240.4555504955501</v>
          </cell>
          <cell r="J813">
            <v>2460.27650798167</v>
          </cell>
          <cell r="K813">
            <v>2506.5950520982501</v>
          </cell>
          <cell r="L813">
            <v>2552.9137463756401</v>
          </cell>
          <cell r="M813">
            <v>2434.2160916252401</v>
          </cell>
          <cell r="N813">
            <v>2378.43178388449</v>
          </cell>
          <cell r="O813">
            <v>2377.1079908060901</v>
          </cell>
          <cell r="P813">
            <v>2380.49521252778</v>
          </cell>
        </row>
        <row r="814">
          <cell r="B814" t="str">
            <v>D-EWST</v>
          </cell>
          <cell r="C814" t="str">
            <v>VAR_fout</v>
          </cell>
          <cell r="D814" t="str">
            <v>EWST</v>
          </cell>
          <cell r="E814">
            <v>48.842756631202491</v>
          </cell>
          <cell r="F814">
            <v>48.431995908109982</v>
          </cell>
          <cell r="G814">
            <v>49.924784394173706</v>
          </cell>
          <cell r="H814">
            <v>48.244416476368855</v>
          </cell>
          <cell r="I814">
            <v>48.286267330991109</v>
          </cell>
          <cell r="J814">
            <v>53.023200603053162</v>
          </cell>
          <cell r="K814">
            <v>54.021445088324271</v>
          </cell>
          <cell r="L814">
            <v>55.019692809819865</v>
          </cell>
          <cell r="M814">
            <v>52.461553698819792</v>
          </cell>
          <cell r="N814">
            <v>51.259305687165813</v>
          </cell>
          <cell r="O814">
            <v>51.230775663924419</v>
          </cell>
          <cell r="P814">
            <v>51.303776132064201</v>
          </cell>
        </row>
        <row r="815">
          <cell r="B815" t="str">
            <v>D-EWST</v>
          </cell>
          <cell r="C815" t="str">
            <v>VAR_fin</v>
          </cell>
          <cell r="D815" t="str">
            <v>WSTNREN</v>
          </cell>
          <cell r="E815">
            <v>24.421378315601252</v>
          </cell>
          <cell r="F815">
            <v>24.215704272346301</v>
          </cell>
          <cell r="G815">
            <v>24.962098515378631</v>
          </cell>
          <cell r="H815">
            <v>24.121914556476973</v>
          </cell>
          <cell r="I815">
            <v>24.142839983788267</v>
          </cell>
          <cell r="J815">
            <v>26.511600301526585</v>
          </cell>
          <cell r="K815">
            <v>27.010722544162132</v>
          </cell>
          <cell r="L815">
            <v>27.509846404909933</v>
          </cell>
          <cell r="M815">
            <v>26.230776849409892</v>
          </cell>
          <cell r="N815">
            <v>25.629652843582914</v>
          </cell>
          <cell r="O815">
            <v>25.615387831962227</v>
          </cell>
          <cell r="P815">
            <v>25.651888066032086</v>
          </cell>
        </row>
        <row r="816">
          <cell r="B816" t="str">
            <v>D-EWST</v>
          </cell>
          <cell r="C816" t="str">
            <v>VAR_fin</v>
          </cell>
          <cell r="D816" t="str">
            <v>WSTREN</v>
          </cell>
          <cell r="E816">
            <v>24.421378315601252</v>
          </cell>
          <cell r="F816">
            <v>24.215704272346301</v>
          </cell>
          <cell r="G816">
            <v>24.962098515378631</v>
          </cell>
          <cell r="H816">
            <v>24.121914556476973</v>
          </cell>
          <cell r="I816">
            <v>24.142839983788267</v>
          </cell>
          <cell r="J816">
            <v>26.511600301526585</v>
          </cell>
          <cell r="K816">
            <v>27.010722544162132</v>
          </cell>
          <cell r="L816">
            <v>27.509846404909933</v>
          </cell>
          <cell r="M816">
            <v>26.230776849409892</v>
          </cell>
          <cell r="N816">
            <v>25.629652843582914</v>
          </cell>
          <cell r="O816">
            <v>25.615387831962227</v>
          </cell>
          <cell r="P816">
            <v>25.651888066032086</v>
          </cell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336.18852237639351</v>
          </cell>
          <cell r="E4">
            <v>434.02416202325492</v>
          </cell>
          <cell r="F4">
            <v>739.85808700752227</v>
          </cell>
          <cell r="G4">
            <v>654.55103125799621</v>
          </cell>
          <cell r="H4">
            <v>633.11889207381432</v>
          </cell>
          <cell r="I4">
            <v>672.47986244119386</v>
          </cell>
          <cell r="J4">
            <v>685.0550781373156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76.08275044655926</v>
          </cell>
          <cell r="E5">
            <v>279.01611744321264</v>
          </cell>
          <cell r="F5">
            <v>693.47786315379972</v>
          </cell>
          <cell r="G5">
            <v>618.39856158181692</v>
          </cell>
          <cell r="H5">
            <v>590.43876180380403</v>
          </cell>
          <cell r="I5">
            <v>646.2838710115941</v>
          </cell>
          <cell r="J5">
            <v>662.55692870413111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162.15672360526378</v>
          </cell>
          <cell r="E6">
            <v>75.871606186185844</v>
          </cell>
          <cell r="F6">
            <v>36.679010249949428</v>
          </cell>
          <cell r="G6">
            <v>14.832105897558435</v>
          </cell>
          <cell r="H6">
            <v>20.334722663251863</v>
          </cell>
          <cell r="I6">
            <v>17.027813881828742</v>
          </cell>
          <cell r="J6">
            <v>14.930459064214366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97.949048324570384</v>
          </cell>
          <cell r="E7">
            <v>79.13643839385611</v>
          </cell>
          <cell r="F7">
            <v>9.7012136037731622</v>
          </cell>
          <cell r="G7">
            <v>21.320363778620138</v>
          </cell>
          <cell r="H7">
            <v>22.345407606758897</v>
          </cell>
          <cell r="I7">
            <v>9.1681775477710605</v>
          </cell>
          <cell r="J7">
            <v>7.5676903689707808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297.98833516459388</v>
          </cell>
          <cell r="E8">
            <v>1113.6488128796011</v>
          </cell>
          <cell r="F8">
            <v>1256.9111609452739</v>
          </cell>
          <cell r="G8">
            <v>1198.4658212823001</v>
          </cell>
          <cell r="H8">
            <v>1171.0067796019703</v>
          </cell>
          <cell r="I8">
            <v>1170.3589263992885</v>
          </cell>
          <cell r="J8">
            <v>1172.0420190093128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7.5530881064048386E-2</v>
          </cell>
          <cell r="F9">
            <v>1.0672368447284424</v>
          </cell>
          <cell r="G9">
            <v>105.01531879478503</v>
          </cell>
          <cell r="H9">
            <v>130.96094570034512</v>
          </cell>
          <cell r="I9">
            <v>130.90376357556468</v>
          </cell>
          <cell r="J9">
            <v>129.36651626781799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332.51311452519673</v>
          </cell>
          <cell r="E10">
            <v>1150.1461609700766</v>
          </cell>
          <cell r="F10">
            <v>1199.2926532201634</v>
          </cell>
          <cell r="G10">
            <v>1143.5493246399226</v>
          </cell>
          <cell r="H10">
            <v>1117.3353898793021</v>
          </cell>
          <cell r="I10">
            <v>1116.7377550402114</v>
          </cell>
          <cell r="J10">
            <v>1118.328985575967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35.316723000873424</v>
          </cell>
          <cell r="E11">
            <v>368.59133952455431</v>
          </cell>
          <cell r="F11">
            <v>784.79131979361227</v>
          </cell>
          <cell r="G11">
            <v>712.54291830446618</v>
          </cell>
          <cell r="H11">
            <v>713.19739625315435</v>
          </cell>
          <cell r="I11">
            <v>714.37498933251538</v>
          </cell>
          <cell r="J11">
            <v>714.85938722141373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1.0485101925694817</v>
          </cell>
          <cell r="E12">
            <v>1.174209890524615</v>
          </cell>
          <cell r="F12">
            <v>12.193246712862097</v>
          </cell>
          <cell r="G12">
            <v>37.346109597463133</v>
          </cell>
          <cell r="H12">
            <v>30.942726597564537</v>
          </cell>
          <cell r="I12">
            <v>37.697285657949685</v>
          </cell>
          <cell r="J12">
            <v>37.701680900777419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4.9107142154927175E-2</v>
          </cell>
          <cell r="E13">
            <v>4.7149599506192817E-2</v>
          </cell>
          <cell r="F13">
            <v>0.46571620116026791</v>
          </cell>
          <cell r="G13">
            <v>0.1943575495582642</v>
          </cell>
          <cell r="H13">
            <v>0.4921646859350764</v>
          </cell>
          <cell r="I13">
            <v>0.4082045701650075</v>
          </cell>
          <cell r="J13">
            <v>0.4382908323166983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501.79404554032004</v>
          </cell>
          <cell r="E14">
            <v>1059.8681736266556</v>
          </cell>
          <cell r="F14">
            <v>1230.2323070839511</v>
          </cell>
          <cell r="G14">
            <v>1222.8712471108506</v>
          </cell>
          <cell r="H14">
            <v>1230.2322867159519</v>
          </cell>
          <cell r="I14">
            <v>1230.2290086810201</v>
          </cell>
          <cell r="J14">
            <v>1230.2570632262832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0.50669595155401692</v>
          </cell>
          <cell r="E15">
            <v>1.3168382454918233</v>
          </cell>
          <cell r="F15">
            <v>1.9112218195220267</v>
          </cell>
          <cell r="G15">
            <v>175.82538603339759</v>
          </cell>
          <cell r="H15">
            <v>187.25584950788098</v>
          </cell>
          <cell r="I15">
            <v>197.53616061050585</v>
          </cell>
          <cell r="J15">
            <v>198.48340466876056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0.59927602902004351</v>
          </cell>
          <cell r="E16">
            <v>2.2196333090613378</v>
          </cell>
          <cell r="F16">
            <v>1031.8687941567969</v>
          </cell>
          <cell r="G16">
            <v>1031.8692447033079</v>
          </cell>
          <cell r="H16">
            <v>1031.8745564114049</v>
          </cell>
          <cell r="I16">
            <v>1031.8747950919903</v>
          </cell>
          <cell r="J16">
            <v>1031.8752074591744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425.24346194051572</v>
          </cell>
          <cell r="G17">
            <v>905.58388805048389</v>
          </cell>
          <cell r="H17">
            <v>971.35337903491336</v>
          </cell>
          <cell r="I17">
            <v>1559.4506827711666</v>
          </cell>
          <cell r="J17">
            <v>1562.1869540595944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0.1448574559106777</v>
          </cell>
          <cell r="E18">
            <v>0.17770973760428632</v>
          </cell>
          <cell r="F18">
            <v>0.52100151385398663</v>
          </cell>
          <cell r="G18">
            <v>0.46922152856757959</v>
          </cell>
          <cell r="H18">
            <v>0.60149815566909826</v>
          </cell>
          <cell r="I18">
            <v>0.65200423427544141</v>
          </cell>
          <cell r="J18">
            <v>1.5277001110112092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5.9188892797773604E-2</v>
          </cell>
          <cell r="G19">
            <v>8.3475037700032437E-2</v>
          </cell>
          <cell r="H19">
            <v>9.9675937143525323E-2</v>
          </cell>
          <cell r="I19">
            <v>0.10341589644652954</v>
          </cell>
          <cell r="J19">
            <v>0.11126438546856984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1.7073230229497329E-2</v>
          </cell>
          <cell r="E20">
            <v>2.8565171683629622E-2</v>
          </cell>
          <cell r="F20">
            <v>2.3713980114669537E-2</v>
          </cell>
          <cell r="G20">
            <v>2.9980258118473511E-2</v>
          </cell>
          <cell r="H20">
            <v>1.5355416918045803</v>
          </cell>
          <cell r="I20">
            <v>6.3815115512553394E-2</v>
          </cell>
          <cell r="J20">
            <v>0.45470826862913793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3.7894072722402861E-2</v>
          </cell>
          <cell r="E21">
            <v>5.1661069758325767E-2</v>
          </cell>
          <cell r="F21">
            <v>35.602953550916006</v>
          </cell>
          <cell r="G21">
            <v>286.37277783060125</v>
          </cell>
          <cell r="H21">
            <v>1660.0130277493026</v>
          </cell>
          <cell r="I21">
            <v>1796.3408186682043</v>
          </cell>
          <cell r="J21">
            <v>2556.7546683811106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0.22078218227120106</v>
          </cell>
          <cell r="E22">
            <v>0.32505698112628262</v>
          </cell>
          <cell r="F22">
            <v>474.69789372535973</v>
          </cell>
          <cell r="G22">
            <v>713.98830913248298</v>
          </cell>
          <cell r="H22">
            <v>604.18421069556973</v>
          </cell>
          <cell r="I22">
            <v>706.88066760823369</v>
          </cell>
          <cell r="J22">
            <v>703.11492905529951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1169.5191606777887</v>
          </cell>
          <cell r="E23">
            <v>3697.1982503054155</v>
          </cell>
          <cell r="F23">
            <v>6454.4334438210653</v>
          </cell>
          <cell r="G23">
            <v>7533.6787945152555</v>
          </cell>
          <cell r="H23">
            <v>8850.763375086186</v>
          </cell>
          <cell r="I23">
            <v>9693.0892525845193</v>
          </cell>
          <cell r="J23">
            <v>10456.648108721423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833.33063830139463</v>
          </cell>
          <cell r="E24">
            <v>1252.367617100075</v>
          </cell>
          <cell r="F24">
            <v>3.410358271834641E-2</v>
          </cell>
          <cell r="G24">
            <v>571.93487563967278</v>
          </cell>
          <cell r="H24">
            <v>1910.4501863221335</v>
          </cell>
          <cell r="I24">
            <v>2713.4133549793496</v>
          </cell>
          <cell r="J24">
            <v>3464.3984496797866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833.33063830139463</v>
          </cell>
          <cell r="E25">
            <v>1252.367617100075</v>
          </cell>
          <cell r="F25">
            <v>3.410358271834641E-2</v>
          </cell>
          <cell r="G25">
            <v>571.93487563967278</v>
          </cell>
          <cell r="H25">
            <v>1910.4501863221335</v>
          </cell>
          <cell r="I25">
            <v>2713.4133549793496</v>
          </cell>
          <cell r="J25">
            <v>3464.3984496797866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E26">
            <v>2010.8064711820714</v>
          </cell>
          <cell r="F26">
            <v>5714.5412532308264</v>
          </cell>
          <cell r="G26">
            <v>6307.1928876175925</v>
          </cell>
          <cell r="H26">
            <v>6307.1942966902443</v>
          </cell>
          <cell r="I26">
            <v>6307.19603516396</v>
          </cell>
          <cell r="J26">
            <v>6307.1945809042954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E27">
            <v>2010.8064711820714</v>
          </cell>
          <cell r="F27">
            <v>5714.5412532308264</v>
          </cell>
          <cell r="G27">
            <v>6307.1928876175925</v>
          </cell>
          <cell r="H27">
            <v>6307.1942966902443</v>
          </cell>
          <cell r="I27">
            <v>6307.19603516396</v>
          </cell>
          <cell r="J27">
            <v>6307.1945809042954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5.3030837579742398</v>
          </cell>
          <cell r="H4">
            <v>18.522357703928702</v>
          </cell>
          <cell r="I4">
            <v>38.627431259301197</v>
          </cell>
          <cell r="J4">
            <v>68.679947156347197</v>
          </cell>
          <cell r="K4">
            <v>93.872736665700003</v>
          </cell>
          <cell r="L4">
            <v>93.872768892889695</v>
          </cell>
          <cell r="M4">
            <v>94.928490332651407</v>
          </cell>
          <cell r="N4">
            <v>96.636559712179903</v>
          </cell>
          <cell r="O4">
            <v>98.328594507065205</v>
          </cell>
        </row>
        <row r="5">
          <cell r="A5" t="str">
            <v>EXPELC_DE</v>
          </cell>
          <cell r="C5" t="str">
            <v>ELC_E-DE</v>
          </cell>
          <cell r="D5">
            <v>26.493005720937528</v>
          </cell>
          <cell r="E5">
            <v>3.1108157912341627E-3</v>
          </cell>
          <cell r="F5">
            <v>3.540259640865134E-3</v>
          </cell>
          <cell r="G5">
            <v>4.2860963994537258E-3</v>
          </cell>
          <cell r="H5">
            <v>6.4532617516116038E-3</v>
          </cell>
          <cell r="I5">
            <v>6.784025323080466E-3</v>
          </cell>
          <cell r="J5">
            <v>8.3154851712088172E-3</v>
          </cell>
          <cell r="K5">
            <v>5.9634549122615337E-3</v>
          </cell>
          <cell r="L5">
            <v>3.8695360442085967E-3</v>
          </cell>
          <cell r="M5">
            <v>3.6806976095900583E-3</v>
          </cell>
          <cell r="N5">
            <v>3.7612864558155645E-3</v>
          </cell>
          <cell r="O5">
            <v>6.5755649962819535E-3</v>
          </cell>
        </row>
        <row r="6">
          <cell r="A6" t="str">
            <v>IMPDSL</v>
          </cell>
          <cell r="C6" t="str">
            <v>DSL</v>
          </cell>
          <cell r="D6">
            <v>119.14467164171482</v>
          </cell>
          <cell r="E6">
            <v>112.68600722000782</v>
          </cell>
          <cell r="F6">
            <v>68.119371790254519</v>
          </cell>
          <cell r="G6">
            <v>52.499307193979384</v>
          </cell>
          <cell r="H6">
            <v>33.333666384986742</v>
          </cell>
          <cell r="I6">
            <v>19.824776693682772</v>
          </cell>
          <cell r="J6">
            <v>5.4506626388890176</v>
          </cell>
          <cell r="L6">
            <v>4.8951129608502837E-5</v>
          </cell>
          <cell r="M6">
            <v>5.2569673790891568E-5</v>
          </cell>
          <cell r="N6">
            <v>5.7029848563019085E-5</v>
          </cell>
          <cell r="O6">
            <v>8.4778664376243534E-5</v>
          </cell>
        </row>
        <row r="7">
          <cell r="A7" t="str">
            <v>IMPH2</v>
          </cell>
          <cell r="C7" t="str">
            <v>H2</v>
          </cell>
          <cell r="I7">
            <v>0.16857146802151202</v>
          </cell>
          <cell r="J7">
            <v>0.87046379149134956</v>
          </cell>
          <cell r="K7">
            <v>3.8209760720027226E-5</v>
          </cell>
          <cell r="L7">
            <v>4.9132603498060305E-5</v>
          </cell>
          <cell r="M7">
            <v>5.2647591052463861E-5</v>
          </cell>
          <cell r="N7">
            <v>5.8389491791122534E-5</v>
          </cell>
          <cell r="O7">
            <v>8.5535250807524434E-5</v>
          </cell>
        </row>
        <row r="8">
          <cell r="A8" t="str">
            <v>IMPELC_AT</v>
          </cell>
          <cell r="C8" t="str">
            <v>ELC_I-AT</v>
          </cell>
          <cell r="D8">
            <v>15.013831975540191</v>
          </cell>
          <cell r="E8">
            <v>0.13905310948133928</v>
          </cell>
          <cell r="F8">
            <v>6.9560632494099439E-2</v>
          </cell>
          <cell r="G8">
            <v>7.5810517286893739E-2</v>
          </cell>
          <cell r="H8">
            <v>3.8613689919277064E-2</v>
          </cell>
          <cell r="I8">
            <v>3.1416365937648093E-2</v>
          </cell>
          <cell r="J8">
            <v>2.0591526015176522</v>
          </cell>
          <cell r="K8">
            <v>4.5637717212716069</v>
          </cell>
          <cell r="L8">
            <v>5.3147884057091277</v>
          </cell>
          <cell r="M8">
            <v>5.6867089211073205</v>
          </cell>
          <cell r="N8">
            <v>5.5935069839491858</v>
          </cell>
          <cell r="O8">
            <v>5.5657931941154306</v>
          </cell>
        </row>
        <row r="9">
          <cell r="A9" t="str">
            <v>IMPELC_AT</v>
          </cell>
          <cell r="C9" t="str">
            <v>ELCS</v>
          </cell>
          <cell r="D9">
            <v>15.013831975540191</v>
          </cell>
          <cell r="E9">
            <v>0.13905310948133928</v>
          </cell>
          <cell r="F9">
            <v>6.9560632494099439E-2</v>
          </cell>
          <cell r="G9">
            <v>7.5810517286893739E-2</v>
          </cell>
          <cell r="H9">
            <v>3.8613689919277064E-2</v>
          </cell>
          <cell r="I9">
            <v>3.1416365937648093E-2</v>
          </cell>
          <cell r="J9">
            <v>2.0591526015176522</v>
          </cell>
          <cell r="K9">
            <v>4.5637717212716069</v>
          </cell>
          <cell r="L9">
            <v>5.3147884057091277</v>
          </cell>
          <cell r="M9">
            <v>5.6867089211073205</v>
          </cell>
          <cell r="N9">
            <v>5.5935069839491858</v>
          </cell>
          <cell r="O9">
            <v>5.5657931941154306</v>
          </cell>
        </row>
        <row r="10">
          <cell r="A10" t="str">
            <v>IMPELC_FR</v>
          </cell>
          <cell r="C10" t="str">
            <v>ELC_I-FR</v>
          </cell>
          <cell r="D10">
            <v>28.94864752970047</v>
          </cell>
          <cell r="E10">
            <v>22.755826511481875</v>
          </cell>
          <cell r="F10">
            <v>27.732535517677714</v>
          </cell>
          <cell r="G10">
            <v>20.444777067140556</v>
          </cell>
          <cell r="H10">
            <v>26.766137011698707</v>
          </cell>
          <cell r="I10">
            <v>28.873497115293002</v>
          </cell>
          <cell r="J10">
            <v>35.547587362041398</v>
          </cell>
          <cell r="K10">
            <v>32.671780815004411</v>
          </cell>
          <cell r="L10">
            <v>31.875687606747157</v>
          </cell>
          <cell r="M10">
            <v>29.171806657270377</v>
          </cell>
          <cell r="N10">
            <v>30.153292435051647</v>
          </cell>
          <cell r="O10">
            <v>29.993035956282256</v>
          </cell>
        </row>
        <row r="11">
          <cell r="A11" t="str">
            <v>IMPELC_FR</v>
          </cell>
          <cell r="C11" t="str">
            <v>ELCS</v>
          </cell>
          <cell r="D11">
            <v>28.94864752970047</v>
          </cell>
          <cell r="E11">
            <v>22.755826511481875</v>
          </cell>
          <cell r="F11">
            <v>27.732535517677714</v>
          </cell>
          <cell r="G11">
            <v>20.444777067140556</v>
          </cell>
          <cell r="H11">
            <v>26.766137011698707</v>
          </cell>
          <cell r="I11">
            <v>28.873497115293002</v>
          </cell>
          <cell r="J11">
            <v>35.547587362041398</v>
          </cell>
          <cell r="K11">
            <v>32.671780815004411</v>
          </cell>
          <cell r="L11">
            <v>31.875687606747157</v>
          </cell>
          <cell r="M11">
            <v>29.171806657270377</v>
          </cell>
          <cell r="N11">
            <v>30.153292435051647</v>
          </cell>
          <cell r="O11">
            <v>29.993035956282256</v>
          </cell>
        </row>
        <row r="12">
          <cell r="A12" t="str">
            <v>RNWHYDR1</v>
          </cell>
          <cell r="C12" t="str">
            <v>HYDR</v>
          </cell>
          <cell r="D12">
            <v>66.63245290647896</v>
          </cell>
          <cell r="E12">
            <v>55.764149227251067</v>
          </cell>
          <cell r="F12">
            <v>65.602927636489156</v>
          </cell>
          <cell r="G12">
            <v>67.157213760683021</v>
          </cell>
          <cell r="H12">
            <v>66.883787769983329</v>
          </cell>
          <cell r="I12">
            <v>66.114572371877998</v>
          </cell>
          <cell r="J12">
            <v>65.531516028532891</v>
          </cell>
          <cell r="K12">
            <v>67.134704023088204</v>
          </cell>
          <cell r="L12">
            <v>67.134715623334316</v>
          </cell>
          <cell r="M12">
            <v>67.134714490460922</v>
          </cell>
          <cell r="N12">
            <v>67.134726850197623</v>
          </cell>
          <cell r="O12">
            <v>67.134770502201064</v>
          </cell>
        </row>
        <row r="13">
          <cell r="A13" t="str">
            <v>EXPELC_IT</v>
          </cell>
          <cell r="C13" t="str">
            <v>ELC_E-IT</v>
          </cell>
          <cell r="D13">
            <v>71.694134115544372</v>
          </cell>
          <cell r="E13">
            <v>35.5058804860317</v>
          </cell>
          <cell r="F13">
            <v>54.231227539005836</v>
          </cell>
          <cell r="G13">
            <v>47.979384328994449</v>
          </cell>
          <cell r="H13">
            <v>46.53131263446825</v>
          </cell>
          <cell r="I13">
            <v>48.613505890578658</v>
          </cell>
          <cell r="J13">
            <v>47.463799375754334</v>
          </cell>
          <cell r="K13">
            <v>46.902779093516187</v>
          </cell>
          <cell r="L13">
            <v>42.898875627000294</v>
          </cell>
          <cell r="M13">
            <v>38.395069731189402</v>
          </cell>
          <cell r="N13">
            <v>39.232393427834559</v>
          </cell>
          <cell r="O13">
            <v>39.111739872254226</v>
          </cell>
        </row>
        <row r="14">
          <cell r="A14" t="str">
            <v>IMPLNG</v>
          </cell>
          <cell r="C14" t="str">
            <v>LBIO</v>
          </cell>
          <cell r="G14">
            <v>2.0858274797155087</v>
          </cell>
          <cell r="H14">
            <v>1.7654792425559651</v>
          </cell>
          <cell r="I14">
            <v>6.281232062332328E-3</v>
          </cell>
          <cell r="J14">
            <v>5.2156048833630524E-3</v>
          </cell>
          <cell r="K14">
            <v>1.1353605131806008E-4</v>
          </cell>
          <cell r="L14">
            <v>1.9053161408585296E-4</v>
          </cell>
          <cell r="M14">
            <v>2.0814317287302713E-4</v>
          </cell>
          <cell r="N14">
            <v>2.2813080989170077E-4</v>
          </cell>
          <cell r="O14">
            <v>3.2622313434015174E-4</v>
          </cell>
        </row>
        <row r="15">
          <cell r="A15" t="str">
            <v>IMPLNG</v>
          </cell>
          <cell r="C15" t="str">
            <v>LNGA</v>
          </cell>
          <cell r="G15">
            <v>9.1417153561234709E-3</v>
          </cell>
          <cell r="H15">
            <v>1.4676445326452214E-2</v>
          </cell>
          <cell r="I15">
            <v>1.5669347638483568E-2</v>
          </cell>
          <cell r="J15">
            <v>1.4725909682409707E-2</v>
          </cell>
          <cell r="K15">
            <v>1.163758095580661E-4</v>
          </cell>
          <cell r="L15">
            <v>1.9129356814552052E-4</v>
          </cell>
          <cell r="M15">
            <v>2.0710373127884766E-4</v>
          </cell>
          <cell r="N15">
            <v>2.2830455555009952E-4</v>
          </cell>
          <cell r="O15">
            <v>3.3096779880339847E-4</v>
          </cell>
        </row>
        <row r="16">
          <cell r="A16" t="str">
            <v>IMPURN1</v>
          </cell>
          <cell r="C16" t="str">
            <v>URN</v>
          </cell>
          <cell r="D16">
            <v>250.94843564940203</v>
          </cell>
          <cell r="E16">
            <v>254.39189797775228</v>
          </cell>
          <cell r="F16">
            <v>224.1754281168663</v>
          </cell>
          <cell r="G16">
            <v>221.44910044943265</v>
          </cell>
          <cell r="H16">
            <v>173.2621359171373</v>
          </cell>
          <cell r="I16">
            <v>99.976314105923876</v>
          </cell>
          <cell r="L16">
            <v>8.6720654396066728</v>
          </cell>
          <cell r="M16">
            <v>33.779244084242457</v>
          </cell>
          <cell r="N16">
            <v>35.96521549696368</v>
          </cell>
          <cell r="O16">
            <v>39.886397806052443</v>
          </cell>
        </row>
        <row r="17">
          <cell r="A17" t="str">
            <v>EXPELC_AT</v>
          </cell>
          <cell r="C17" t="str">
            <v>ELC_E-AT</v>
          </cell>
          <cell r="D17">
            <v>6.2295809720365236</v>
          </cell>
          <cell r="E17">
            <v>5.0465844243100834E-3</v>
          </cell>
          <cell r="F17">
            <v>7.1318882985286127E-3</v>
          </cell>
          <cell r="G17">
            <v>1.8624546815839507E-3</v>
          </cell>
          <cell r="H17">
            <v>2.211262970727078E-3</v>
          </cell>
          <cell r="I17">
            <v>1.9398848722027126E-3</v>
          </cell>
          <cell r="J17">
            <v>1.3000089321201197E-3</v>
          </cell>
          <cell r="K17">
            <v>1.1632590528141743E-3</v>
          </cell>
          <cell r="L17">
            <v>1.0112259234954441E-3</v>
          </cell>
          <cell r="M17">
            <v>1.1226357860022772E-3</v>
          </cell>
          <cell r="N17">
            <v>1.0674039337118773E-3</v>
          </cell>
          <cell r="O17">
            <v>1.8321188008444855E-3</v>
          </cell>
        </row>
        <row r="18">
          <cell r="A18" t="str">
            <v>EXPELC_FR</v>
          </cell>
          <cell r="C18" t="str">
            <v>ELC_E-FR</v>
          </cell>
          <cell r="D18">
            <v>12.753385035590842</v>
          </cell>
          <cell r="E18">
            <v>4.0429953549009755E-3</v>
          </cell>
          <cell r="F18">
            <v>4.0042531893642128E-3</v>
          </cell>
          <cell r="G18">
            <v>2.1036580882564629E-3</v>
          </cell>
          <cell r="H18">
            <v>3.2488865046813469E-3</v>
          </cell>
          <cell r="I18">
            <v>4.1322073323273581E-3</v>
          </cell>
          <cell r="J18">
            <v>6.0122082878225677E-3</v>
          </cell>
          <cell r="K18">
            <v>5.6882248960906222E-3</v>
          </cell>
          <cell r="L18">
            <v>4.8271369257831447E-3</v>
          </cell>
          <cell r="M18">
            <v>5.1533228179555654E-3</v>
          </cell>
          <cell r="N18">
            <v>5.0108961992993938E-3</v>
          </cell>
          <cell r="O18">
            <v>7.4329988429327146E-3</v>
          </cell>
        </row>
        <row r="19">
          <cell r="A19" t="str">
            <v>RNWWND1</v>
          </cell>
          <cell r="C19" t="str">
            <v>WND</v>
          </cell>
          <cell r="D19">
            <v>0.49921653576290292</v>
          </cell>
          <cell r="E19">
            <v>0.5203725404545807</v>
          </cell>
          <cell r="F19">
            <v>0.47809061156416149</v>
          </cell>
          <cell r="G19">
            <v>0.87511290304907841</v>
          </cell>
          <cell r="H19">
            <v>0.87508401153438198</v>
          </cell>
          <cell r="I19">
            <v>0.87513361074709972</v>
          </cell>
          <cell r="J19">
            <v>0.87513749335683311</v>
          </cell>
          <cell r="K19">
            <v>0.87512797054732172</v>
          </cell>
          <cell r="L19">
            <v>0.87513882364171391</v>
          </cell>
          <cell r="M19">
            <v>0.87512888073901041</v>
          </cell>
          <cell r="N19">
            <v>0.87513362043146614</v>
          </cell>
          <cell r="O19">
            <v>0.875114723359391</v>
          </cell>
        </row>
        <row r="20">
          <cell r="A20" t="str">
            <v>RNWWND2</v>
          </cell>
          <cell r="C20" t="str">
            <v>WND</v>
          </cell>
          <cell r="D20">
            <v>7.7000509645907666E-3</v>
          </cell>
          <cell r="E20">
            <v>7.7424040950009685E-3</v>
          </cell>
          <cell r="F20">
            <v>7.7973319056297025E-3</v>
          </cell>
          <cell r="G20">
            <v>1.1463667988944799</v>
          </cell>
          <cell r="H20">
            <v>2.7080243264565937</v>
          </cell>
          <cell r="I20">
            <v>3.7509831577063597</v>
          </cell>
          <cell r="J20">
            <v>9.3809542420750365</v>
          </cell>
          <cell r="K20">
            <v>9.384161453871835</v>
          </cell>
          <cell r="L20">
            <v>9.3846380321421528</v>
          </cell>
          <cell r="M20">
            <v>9.3838757449210668</v>
          </cell>
          <cell r="N20">
            <v>9.3842495843796083</v>
          </cell>
          <cell r="O20">
            <v>9.3831048951525222</v>
          </cell>
        </row>
        <row r="21">
          <cell r="A21" t="str">
            <v>RNWMNR1</v>
          </cell>
          <cell r="C21" t="str">
            <v>MNR</v>
          </cell>
          <cell r="D21">
            <v>3.7981578767502699</v>
          </cell>
          <cell r="E21">
            <v>11.282414008062025</v>
          </cell>
          <cell r="F21">
            <v>12.540389798213319</v>
          </cell>
          <cell r="G21">
            <v>12.540472231866433</v>
          </cell>
          <cell r="H21">
            <v>12.540487240723625</v>
          </cell>
          <cell r="I21">
            <v>12.540238923388378</v>
          </cell>
          <cell r="J21">
            <v>12.54033071481112</v>
          </cell>
          <cell r="K21">
            <v>12.540427199483394</v>
          </cell>
          <cell r="L21">
            <v>12.540439639866056</v>
          </cell>
          <cell r="M21">
            <v>12.540427875694025</v>
          </cell>
          <cell r="N21">
            <v>12.540433879348294</v>
          </cell>
          <cell r="O21">
            <v>12.54041846180629</v>
          </cell>
        </row>
        <row r="22">
          <cell r="A22" t="str">
            <v>RNWWND3</v>
          </cell>
          <cell r="C22" t="str">
            <v>WND</v>
          </cell>
          <cell r="D22">
            <v>6.542702963372578E-3</v>
          </cell>
          <cell r="E22">
            <v>6.5792058077792379E-3</v>
          </cell>
          <cell r="F22">
            <v>6.6211169246272062E-3</v>
          </cell>
          <cell r="G22">
            <v>1.3166261061808113E-2</v>
          </cell>
          <cell r="H22">
            <v>2.4056144111504845E-2</v>
          </cell>
          <cell r="I22">
            <v>2.5728889943564225E-2</v>
          </cell>
          <cell r="J22">
            <v>3.2890473483599081E-2</v>
          </cell>
          <cell r="K22">
            <v>1.3604031835861745</v>
          </cell>
          <cell r="L22">
            <v>1.3649087980006114</v>
          </cell>
          <cell r="M22">
            <v>1.3602851667328795</v>
          </cell>
          <cell r="N22">
            <v>1.3609930131738022</v>
          </cell>
          <cell r="O22">
            <v>1.2810167615219004</v>
          </cell>
        </row>
        <row r="23">
          <cell r="A23" t="str">
            <v>RNWMNR2</v>
          </cell>
          <cell r="C23" t="str">
            <v>MNR</v>
          </cell>
          <cell r="I23">
            <v>3.0266961280661447E-2</v>
          </cell>
          <cell r="J23">
            <v>0.49124414332203531</v>
          </cell>
          <cell r="K23">
            <v>6.2701960947568658</v>
          </cell>
          <cell r="L23">
            <v>6.2702174411225293</v>
          </cell>
          <cell r="M23">
            <v>6.2701966916308205</v>
          </cell>
          <cell r="N23">
            <v>6.2702070928515523</v>
          </cell>
          <cell r="O23">
            <v>6.2701804138487116</v>
          </cell>
        </row>
        <row r="24">
          <cell r="A24" t="str">
            <v>RNWWND4</v>
          </cell>
          <cell r="C24" t="str">
            <v>WND</v>
          </cell>
          <cell r="D24">
            <v>6.2515663380884982E-3</v>
          </cell>
          <cell r="E24">
            <v>6.2856773846093643E-3</v>
          </cell>
          <cell r="F24">
            <v>6.3231201998646342E-3</v>
          </cell>
          <cell r="G24">
            <v>1.0854578784956666E-2</v>
          </cell>
          <cell r="H24">
            <v>2.0366818056006649E-2</v>
          </cell>
          <cell r="I24">
            <v>2.0584156224614517E-2</v>
          </cell>
          <cell r="J24">
            <v>2.4120311844758019E-2</v>
          </cell>
          <cell r="K24">
            <v>9.4629913319699666E-2</v>
          </cell>
          <cell r="L24">
            <v>9.2648850253188891E-2</v>
          </cell>
          <cell r="M24">
            <v>9.4532610704224806E-2</v>
          </cell>
          <cell r="N24">
            <v>9.4362160550925736E-2</v>
          </cell>
          <cell r="O24">
            <v>0.15844920780622868</v>
          </cell>
        </row>
        <row r="25">
          <cell r="A25" t="str">
            <v>RNWMNR3</v>
          </cell>
          <cell r="C25" t="str">
            <v>MNR</v>
          </cell>
          <cell r="I25">
            <v>5.7098231336445938E-3</v>
          </cell>
          <cell r="J25">
            <v>6.3008638765781923E-3</v>
          </cell>
          <cell r="K25">
            <v>4.6430305367114233</v>
          </cell>
          <cell r="L25">
            <v>4.6430064199540952</v>
          </cell>
          <cell r="M25">
            <v>4.6430592969715763</v>
          </cell>
          <cell r="N25">
            <v>4.6430671159065087</v>
          </cell>
          <cell r="O25">
            <v>4.6434844126110875</v>
          </cell>
        </row>
        <row r="26">
          <cell r="A26" t="str">
            <v>IMPLFO1</v>
          </cell>
          <cell r="C26" t="str">
            <v>LFO</v>
          </cell>
          <cell r="D26">
            <v>101.90426368374339</v>
          </cell>
          <cell r="E26">
            <v>88.222549253317908</v>
          </cell>
          <cell r="F26">
            <v>76.537958056983769</v>
          </cell>
          <cell r="G26">
            <v>63.046165370449593</v>
          </cell>
          <cell r="H26">
            <v>27.503264656212551</v>
          </cell>
          <cell r="I26">
            <v>9.4964934487499431</v>
          </cell>
          <cell r="J26">
            <v>4.713938876058422</v>
          </cell>
          <cell r="L26">
            <v>1.1571214662251883E-3</v>
          </cell>
          <cell r="M26">
            <v>1.4163284212794713E-3</v>
          </cell>
          <cell r="N26">
            <v>1.4785460356364826E-3</v>
          </cell>
          <cell r="O26">
            <v>2.4466037155211747E-3</v>
          </cell>
        </row>
        <row r="27">
          <cell r="A27" t="str">
            <v>RNWWND5</v>
          </cell>
          <cell r="C27" t="str">
            <v>WND</v>
          </cell>
          <cell r="D27">
            <v>4.4217364526241308E-3</v>
          </cell>
          <cell r="E27">
            <v>4.4446588110152729E-3</v>
          </cell>
          <cell r="F27">
            <v>4.4649043752010269E-3</v>
          </cell>
          <cell r="G27">
            <v>4.8713386909646243E-3</v>
          </cell>
          <cell r="H27">
            <v>8.4194006858277493E-3</v>
          </cell>
          <cell r="I27">
            <v>7.691321999523962E-3</v>
          </cell>
          <cell r="J27">
            <v>9.0931916807611909E-3</v>
          </cell>
          <cell r="K27">
            <v>2.2720557138346049E-2</v>
          </cell>
          <cell r="L27">
            <v>2.1518858024049358E-2</v>
          </cell>
          <cell r="M27">
            <v>2.7937260103266186E-2</v>
          </cell>
          <cell r="N27">
            <v>2.7052612129645819E-2</v>
          </cell>
          <cell r="O27">
            <v>5.2280618624475167E-2</v>
          </cell>
        </row>
        <row r="28">
          <cell r="A28" t="str">
            <v>IMPBNGA</v>
          </cell>
          <cell r="C28" t="str">
            <v>BIO</v>
          </cell>
          <cell r="E28">
            <v>4.862057023197196E-4</v>
          </cell>
          <cell r="F28">
            <v>1.6367478701644945E-5</v>
          </cell>
          <cell r="G28">
            <v>0.51648559984019671</v>
          </cell>
          <cell r="H28">
            <v>1.2753231465774626</v>
          </cell>
          <cell r="I28">
            <v>2.3717998390860773</v>
          </cell>
          <cell r="J28">
            <v>2.573583261714818</v>
          </cell>
          <cell r="K28">
            <v>2.1053966362634391</v>
          </cell>
          <cell r="L28">
            <v>3.6099410940663685</v>
          </cell>
          <cell r="M28">
            <v>3.4598719412658689</v>
          </cell>
          <cell r="N28">
            <v>4.0305783777632058</v>
          </cell>
          <cell r="O28">
            <v>4.1660343064497871</v>
          </cell>
        </row>
        <row r="29">
          <cell r="A29" t="str">
            <v>RNWGEO1</v>
          </cell>
          <cell r="C29" t="str">
            <v>GEO</v>
          </cell>
          <cell r="I29">
            <v>1.0851000501297214E-3</v>
          </cell>
          <cell r="J29">
            <v>0.80330678707831848</v>
          </cell>
          <cell r="K29">
            <v>2.0114604345913381</v>
          </cell>
          <cell r="L29">
            <v>1.9286568911806468</v>
          </cell>
          <cell r="M29">
            <v>0.84232221447464295</v>
          </cell>
          <cell r="N29">
            <v>1.7670247470050462</v>
          </cell>
          <cell r="O29">
            <v>1.1450387671486191</v>
          </cell>
        </row>
        <row r="30">
          <cell r="A30" t="str">
            <v>RNWGEO2</v>
          </cell>
          <cell r="C30" t="str">
            <v>GEO</v>
          </cell>
          <cell r="I30">
            <v>1.0515372520078822E-3</v>
          </cell>
          <cell r="J30">
            <v>4.6239272737854865E-2</v>
          </cell>
          <cell r="K30">
            <v>8.1349967678147631E-2</v>
          </cell>
          <cell r="L30">
            <v>6.8817578780859784E-2</v>
          </cell>
          <cell r="M30">
            <v>6.1078837636261672E-2</v>
          </cell>
          <cell r="N30">
            <v>6.2163177638596349E-2</v>
          </cell>
          <cell r="O30">
            <v>0.11092185686972601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83.523171868546498</v>
          </cell>
          <cell r="G31">
            <v>83.081644314498604</v>
          </cell>
          <cell r="H31">
            <v>74.089430505857806</v>
          </cell>
          <cell r="I31">
            <v>52.507956091719301</v>
          </cell>
          <cell r="J31">
            <v>26.253786845798899</v>
          </cell>
        </row>
        <row r="32">
          <cell r="A32" t="str">
            <v>RNWGEO3</v>
          </cell>
          <cell r="C32" t="str">
            <v>GEO</v>
          </cell>
          <cell r="I32">
            <v>1.0385265046601226E-3</v>
          </cell>
          <cell r="J32">
            <v>2.7883596643387944E-2</v>
          </cell>
          <cell r="K32">
            <v>4.6963345058862932E-2</v>
          </cell>
          <cell r="L32">
            <v>4.1332734272081506E-2</v>
          </cell>
          <cell r="M32">
            <v>4.2220649455200383E-2</v>
          </cell>
          <cell r="N32">
            <v>4.2703336056759765E-2</v>
          </cell>
          <cell r="O32">
            <v>7.9475030385706164E-2</v>
          </cell>
        </row>
        <row r="33">
          <cell r="A33" t="str">
            <v>RNWGEO4</v>
          </cell>
          <cell r="C33" t="str">
            <v>GEO</v>
          </cell>
          <cell r="I33">
            <v>1.0258461237068275E-3</v>
          </cell>
          <cell r="J33">
            <v>2.0627153669737198E-2</v>
          </cell>
          <cell r="K33">
            <v>3.4234648046878875E-2</v>
          </cell>
          <cell r="L33">
            <v>3.0404096862450901E-2</v>
          </cell>
          <cell r="M33">
            <v>3.3565062178123502E-2</v>
          </cell>
          <cell r="N33">
            <v>3.3571890897048616E-2</v>
          </cell>
          <cell r="O33">
            <v>6.2819360588326462E-2</v>
          </cell>
        </row>
        <row r="34">
          <cell r="A34" t="str">
            <v>RNWGEO5</v>
          </cell>
          <cell r="C34" t="str">
            <v>GEO</v>
          </cell>
          <cell r="I34">
            <v>8.7077876590275593E-4</v>
          </cell>
          <cell r="J34">
            <v>4.6677519571499144E-3</v>
          </cell>
          <cell r="K34">
            <v>7.0269270827658867E-3</v>
          </cell>
          <cell r="L34">
            <v>6.8342611090692618E-3</v>
          </cell>
          <cell r="M34">
            <v>8.5205681393912963E-3</v>
          </cell>
          <cell r="N34">
            <v>8.2948261887914078E-3</v>
          </cell>
          <cell r="O34">
            <v>1.5836296158947438E-2</v>
          </cell>
        </row>
        <row r="35">
          <cell r="A35" t="str">
            <v>IMPGSL</v>
          </cell>
          <cell r="C35" t="str">
            <v>GSL</v>
          </cell>
          <cell r="D35">
            <v>79.384764245692466</v>
          </cell>
          <cell r="E35">
            <v>75.629054464443442</v>
          </cell>
          <cell r="F35">
            <v>68.578809052962598</v>
          </cell>
          <cell r="G35">
            <v>46.397535984376304</v>
          </cell>
          <cell r="H35">
            <v>21.760606927101207</v>
          </cell>
          <cell r="I35">
            <v>6.6259028079664439</v>
          </cell>
          <cell r="J35">
            <v>4.067963164063805</v>
          </cell>
          <cell r="L35">
            <v>5.0738954594226671E-5</v>
          </cell>
          <cell r="M35">
            <v>5.3578981538409213E-5</v>
          </cell>
          <cell r="N35">
            <v>5.8817405008431085E-5</v>
          </cell>
          <cell r="O35">
            <v>9.0296926629215976E-5</v>
          </cell>
        </row>
        <row r="36">
          <cell r="A36" t="str">
            <v>RNWWOD1</v>
          </cell>
          <cell r="C36" t="str">
            <v>WOD</v>
          </cell>
          <cell r="D36">
            <v>11.111899978070449</v>
          </cell>
          <cell r="E36">
            <v>11.952902516342661</v>
          </cell>
          <cell r="F36">
            <v>13.35721134690534</v>
          </cell>
          <cell r="G36">
            <v>15.656178460189912</v>
          </cell>
          <cell r="H36">
            <v>16.424581928943901</v>
          </cell>
          <cell r="I36">
            <v>17.113666358548642</v>
          </cell>
          <cell r="J36">
            <v>17.771670801521381</v>
          </cell>
          <cell r="K36">
            <v>18.429688914306873</v>
          </cell>
          <cell r="L36">
            <v>18.341188686515796</v>
          </cell>
          <cell r="M36">
            <v>18.252672017050806</v>
          </cell>
          <cell r="N36">
            <v>18.164183430729128</v>
          </cell>
          <cell r="O36">
            <v>18.075694470389383</v>
          </cell>
        </row>
        <row r="37">
          <cell r="A37" t="str">
            <v>RNWWOD2</v>
          </cell>
          <cell r="C37" t="str">
            <v>WOD</v>
          </cell>
          <cell r="D37">
            <v>7.5116929989675763</v>
          </cell>
          <cell r="E37">
            <v>7.5431601745358394</v>
          </cell>
          <cell r="F37">
            <v>7.5903643580149458</v>
          </cell>
          <cell r="G37">
            <v>7.6690469562921093</v>
          </cell>
          <cell r="H37">
            <v>7.6690391767917578</v>
          </cell>
          <cell r="I37">
            <v>7.6690528264201445</v>
          </cell>
          <cell r="J37">
            <v>7.6690451774153159</v>
          </cell>
          <cell r="K37">
            <v>7.6690560591568602</v>
          </cell>
          <cell r="L37">
            <v>7.6690499559168179</v>
          </cell>
          <cell r="M37">
            <v>7.6690344872150806</v>
          </cell>
          <cell r="N37">
            <v>7.6690425535832505</v>
          </cell>
          <cell r="O37">
            <v>7.6690508543048148</v>
          </cell>
        </row>
        <row r="38">
          <cell r="A38" t="str">
            <v>RNWWOD3</v>
          </cell>
          <cell r="C38" t="str">
            <v>WOD</v>
          </cell>
          <cell r="D38">
            <v>3.168266723149205</v>
          </cell>
          <cell r="E38">
            <v>3.4956895482227734</v>
          </cell>
          <cell r="F38">
            <v>3.9868287320193252</v>
          </cell>
          <cell r="G38">
            <v>4.8054039702181033</v>
          </cell>
          <cell r="H38">
            <v>4.8053945599890939</v>
          </cell>
          <cell r="I38">
            <v>4.8054108479451978</v>
          </cell>
          <cell r="J38">
            <v>4.8054038176258791</v>
          </cell>
          <cell r="K38">
            <v>4.8054134948460954</v>
          </cell>
          <cell r="L38">
            <v>4.8054083586337466</v>
          </cell>
          <cell r="M38">
            <v>4.8053932322245592</v>
          </cell>
          <cell r="N38">
            <v>4.8054002532553302</v>
          </cell>
          <cell r="O38">
            <v>4.8054101235178805</v>
          </cell>
        </row>
        <row r="39">
          <cell r="A39" t="str">
            <v>RNWWOD4</v>
          </cell>
          <cell r="C39" t="str">
            <v>WOD</v>
          </cell>
          <cell r="D39">
            <v>15.110364795452892</v>
          </cell>
          <cell r="E39">
            <v>14.899050891338659</v>
          </cell>
          <cell r="F39">
            <v>19.670547658050733</v>
          </cell>
          <cell r="G39">
            <v>22.353496434340581</v>
          </cell>
          <cell r="H39">
            <v>21.579397256414065</v>
          </cell>
          <cell r="I39">
            <v>24.230786612696747</v>
          </cell>
          <cell r="J39">
            <v>24.230779220588033</v>
          </cell>
          <cell r="K39">
            <v>24.230731384736178</v>
          </cell>
          <cell r="L39">
            <v>23.794622837990968</v>
          </cell>
          <cell r="M39">
            <v>23.358435689630003</v>
          </cell>
          <cell r="N39">
            <v>22.922313762584434</v>
          </cell>
          <cell r="O39">
            <v>22.486208206768676</v>
          </cell>
        </row>
        <row r="40">
          <cell r="A40" t="str">
            <v>RNWWOD5</v>
          </cell>
          <cell r="C40" t="str">
            <v>WOD</v>
          </cell>
          <cell r="D40">
            <v>9.4316371424755818</v>
          </cell>
          <cell r="E40">
            <v>12.590661883743399</v>
          </cell>
          <cell r="F40">
            <v>5.8765406003843585</v>
          </cell>
          <cell r="G40">
            <v>8.0393833571854728E-3</v>
          </cell>
          <cell r="H40">
            <v>1.4025026211749966E-2</v>
          </cell>
          <cell r="I40">
            <v>5.0722818849301195E-2</v>
          </cell>
          <cell r="J40">
            <v>12.353318065206041</v>
          </cell>
          <cell r="K40">
            <v>12.967060736422141</v>
          </cell>
          <cell r="L40">
            <v>13.491615060912993</v>
          </cell>
          <cell r="M40">
            <v>14.016329083660416</v>
          </cell>
          <cell r="N40">
            <v>14.540937455840002</v>
          </cell>
          <cell r="O40">
            <v>15.065510872367414</v>
          </cell>
        </row>
        <row r="41">
          <cell r="A41" t="str">
            <v>RNNWWST1</v>
          </cell>
          <cell r="C41" t="str">
            <v>WSTNREN</v>
          </cell>
          <cell r="D41">
            <v>35.931856438619327</v>
          </cell>
          <cell r="E41">
            <v>36.225730271005233</v>
          </cell>
          <cell r="F41">
            <v>36.003526288021526</v>
          </cell>
          <cell r="G41">
            <v>35.039998183853761</v>
          </cell>
          <cell r="H41">
            <v>34.937641390051404</v>
          </cell>
          <cell r="I41">
            <v>37.252298790104895</v>
          </cell>
          <cell r="J41">
            <v>37.696623368488005</v>
          </cell>
          <cell r="K41">
            <v>39.221665229291517</v>
          </cell>
          <cell r="L41">
            <v>36.862157206745181</v>
          </cell>
          <cell r="M41">
            <v>36.261067199527183</v>
          </cell>
          <cell r="N41">
            <v>36.246752204852392</v>
          </cell>
          <cell r="O41">
            <v>36.283240657856382</v>
          </cell>
        </row>
        <row r="42">
          <cell r="A42" t="str">
            <v>RNWSOL1</v>
          </cell>
          <cell r="C42" t="str">
            <v>SOL</v>
          </cell>
          <cell r="D42">
            <v>12.556490985919876</v>
          </cell>
          <cell r="E42">
            <v>16.522360541816241</v>
          </cell>
          <cell r="F42">
            <v>32.095795099267661</v>
          </cell>
          <cell r="G42">
            <v>50.085613962330704</v>
          </cell>
          <cell r="H42">
            <v>84.792275791931672</v>
          </cell>
          <cell r="I42">
            <v>133.09407913192922</v>
          </cell>
          <cell r="J42">
            <v>161.35784564567356</v>
          </cell>
          <cell r="K42">
            <v>177.50044468963895</v>
          </cell>
          <cell r="L42">
            <v>180.00138536043832</v>
          </cell>
          <cell r="M42">
            <v>180.00146198990547</v>
          </cell>
          <cell r="N42">
            <v>180.00153397749929</v>
          </cell>
          <cell r="O42">
            <v>180.0031623549269</v>
          </cell>
        </row>
        <row r="43">
          <cell r="A43" t="str">
            <v>IMPHFO1</v>
          </cell>
          <cell r="C43" t="str">
            <v>HFO</v>
          </cell>
          <cell r="D43">
            <v>2.7764084733388206</v>
          </cell>
          <cell r="E43">
            <v>2.7644268266583807</v>
          </cell>
          <cell r="F43">
            <v>1.4766498607511929E-2</v>
          </cell>
          <cell r="G43">
            <v>3.4250258797652554E-3</v>
          </cell>
          <cell r="H43">
            <v>4.7979878695508203E-3</v>
          </cell>
          <cell r="I43">
            <v>8.7809777575374639E-3</v>
          </cell>
          <cell r="J43">
            <v>4.00632451149635E-3</v>
          </cell>
        </row>
        <row r="44">
          <cell r="A44" t="str">
            <v>RNWHYDD1</v>
          </cell>
          <cell r="C44" t="str">
            <v>HYDD</v>
          </cell>
          <cell r="D44">
            <v>66.745706387282468</v>
          </cell>
          <cell r="E44">
            <v>49.798871635010556</v>
          </cell>
          <cell r="F44">
            <v>68.873702601023922</v>
          </cell>
          <cell r="G44">
            <v>67.485207376415445</v>
          </cell>
          <cell r="H44">
            <v>69.602600558758596</v>
          </cell>
          <cell r="I44">
            <v>72.200260019843981</v>
          </cell>
          <cell r="J44">
            <v>74.384218551090555</v>
          </cell>
          <cell r="K44">
            <v>74.836104856115327</v>
          </cell>
          <cell r="L44">
            <v>74.836099093261154</v>
          </cell>
          <cell r="M44">
            <v>74.836106531376785</v>
          </cell>
          <cell r="N44">
            <v>74.836104035608258</v>
          </cell>
          <cell r="O44">
            <v>74.836099800200444</v>
          </cell>
        </row>
        <row r="45">
          <cell r="A45" t="str">
            <v>IMPKER</v>
          </cell>
          <cell r="C45" t="str">
            <v>KER</v>
          </cell>
          <cell r="D45">
            <v>1.1090661303867895</v>
          </cell>
          <cell r="E45">
            <v>1.4049541498629496</v>
          </cell>
          <cell r="F45">
            <v>1.848805114575667</v>
          </cell>
          <cell r="G45">
            <v>2.5835589250639459</v>
          </cell>
          <cell r="H45">
            <v>2.3606170031096103</v>
          </cell>
          <cell r="I45">
            <v>1.7648821819751086</v>
          </cell>
          <cell r="J45">
            <v>1.6163546855359423</v>
          </cell>
          <cell r="L45">
            <v>4.7476497857975295E-5</v>
          </cell>
          <cell r="M45">
            <v>5.2535725433407299E-5</v>
          </cell>
          <cell r="N45">
            <v>5.497165208633717E-5</v>
          </cell>
          <cell r="O45">
            <v>8.0704891531632365E-5</v>
          </cell>
        </row>
        <row r="46">
          <cell r="A46" t="str">
            <v>IMPBDS</v>
          </cell>
          <cell r="C46" t="str">
            <v>BDS</v>
          </cell>
          <cell r="D46">
            <v>1.8161256063674578</v>
          </cell>
          <cell r="E46">
            <v>1.8125532652019931</v>
          </cell>
          <cell r="F46">
            <v>3.2010503707410525</v>
          </cell>
          <cell r="G46">
            <v>3.2375155176761083</v>
          </cell>
          <cell r="H46">
            <v>3.2581719468374675</v>
          </cell>
          <cell r="I46">
            <v>3.2468335820296272</v>
          </cell>
          <cell r="J46">
            <v>3.2518822664889737</v>
          </cell>
          <cell r="K46">
            <v>3.1683417249960266</v>
          </cell>
          <cell r="L46">
            <v>1.4136396966856875</v>
          </cell>
          <cell r="M46">
            <v>1.7293747465499076</v>
          </cell>
          <cell r="N46">
            <v>1.1641154089988557</v>
          </cell>
          <cell r="O46">
            <v>1.0570287251222192</v>
          </cell>
        </row>
        <row r="47">
          <cell r="A47" t="str">
            <v>IMPCOA1</v>
          </cell>
          <cell r="C47" t="str">
            <v>COA</v>
          </cell>
          <cell r="D47">
            <v>3.660074790283339</v>
          </cell>
          <cell r="E47">
            <v>3.5647896422384777</v>
          </cell>
          <cell r="F47">
            <v>4.3441085647553584E-2</v>
          </cell>
          <cell r="G47">
            <v>9.2040813017608171E-3</v>
          </cell>
          <cell r="H47">
            <v>6.0500741421248335E-3</v>
          </cell>
          <cell r="I47">
            <v>7.3993789970560209E-3</v>
          </cell>
          <cell r="J47">
            <v>3.5656252983064848E-3</v>
          </cell>
          <cell r="K47">
            <v>6.0679650649007179E-5</v>
          </cell>
          <cell r="L47">
            <v>9.8439720406752777E-5</v>
          </cell>
          <cell r="M47">
            <v>1.1170452887255908E-4</v>
          </cell>
          <cell r="N47">
            <v>1.1582959920216714E-4</v>
          </cell>
          <cell r="O47">
            <v>1.5757991956825548E-4</v>
          </cell>
        </row>
        <row r="48">
          <cell r="A48" t="str">
            <v>IMPETH</v>
          </cell>
          <cell r="C48" t="str">
            <v>ETH</v>
          </cell>
          <cell r="D48">
            <v>4.3192853449450404</v>
          </cell>
          <cell r="E48">
            <v>4.3223990907795073</v>
          </cell>
          <cell r="F48">
            <v>2.9343721871700854</v>
          </cell>
          <cell r="G48">
            <v>2.3814374609449764</v>
          </cell>
          <cell r="H48">
            <v>1.6019438209500692</v>
          </cell>
          <cell r="I48">
            <v>0.51700962081751567</v>
          </cell>
          <cell r="J48">
            <v>0.31008232793500551</v>
          </cell>
          <cell r="K48">
            <v>0.86195063568321728</v>
          </cell>
          <cell r="L48">
            <v>1.1119546129620734</v>
          </cell>
          <cell r="M48">
            <v>0.94625577837057007</v>
          </cell>
          <cell r="N48">
            <v>0.94082637071910791</v>
          </cell>
          <cell r="O48">
            <v>0.91261039411923917</v>
          </cell>
        </row>
        <row r="49">
          <cell r="A49" t="str">
            <v>IMPELC_DE</v>
          </cell>
          <cell r="C49" t="str">
            <v>ELC_I-DE</v>
          </cell>
          <cell r="D49">
            <v>46.398501985747444</v>
          </cell>
          <cell r="E49">
            <v>27.383567097365773</v>
          </cell>
          <cell r="F49">
            <v>22.648950919836619</v>
          </cell>
          <cell r="G49">
            <v>25.465372469555582</v>
          </cell>
          <cell r="H49">
            <v>17.736324533669048</v>
          </cell>
          <cell r="I49">
            <v>17.719432975723635</v>
          </cell>
          <cell r="J49">
            <v>12.499751612291572</v>
          </cell>
          <cell r="K49">
            <v>7.6785354143645366</v>
          </cell>
          <cell r="L49">
            <v>3.7165586144056162</v>
          </cell>
          <cell r="M49">
            <v>1.5445295307836164</v>
          </cell>
          <cell r="N49">
            <v>1.4936034827721247</v>
          </cell>
          <cell r="O49">
            <v>1.5655311719327569</v>
          </cell>
        </row>
        <row r="50">
          <cell r="A50" t="str">
            <v>IMPELC_DE</v>
          </cell>
          <cell r="C50" t="str">
            <v>ELCS</v>
          </cell>
          <cell r="D50">
            <v>46.398501985747444</v>
          </cell>
          <cell r="E50">
            <v>27.383567097365773</v>
          </cell>
          <cell r="F50">
            <v>22.648950919836619</v>
          </cell>
          <cell r="G50">
            <v>25.465372469555582</v>
          </cell>
          <cell r="H50">
            <v>17.736324533669048</v>
          </cell>
          <cell r="I50">
            <v>17.719432975723635</v>
          </cell>
          <cell r="J50">
            <v>12.499751612291572</v>
          </cell>
          <cell r="K50">
            <v>7.6785354143645366</v>
          </cell>
          <cell r="L50">
            <v>3.7165586144056162</v>
          </cell>
          <cell r="M50">
            <v>1.5445295307836164</v>
          </cell>
          <cell r="N50">
            <v>1.4936034827721247</v>
          </cell>
          <cell r="O50">
            <v>1.5655311719327569</v>
          </cell>
        </row>
        <row r="51">
          <cell r="A51" t="str">
            <v>RNWWST1</v>
          </cell>
          <cell r="C51" t="str">
            <v>WSTREN</v>
          </cell>
          <cell r="D51">
            <v>34.10079432866754</v>
          </cell>
          <cell r="E51">
            <v>34.100742643575821</v>
          </cell>
          <cell r="F51">
            <v>34.102981287999</v>
          </cell>
          <cell r="G51">
            <v>34.10073252114767</v>
          </cell>
          <cell r="H51">
            <v>34.1031621808932</v>
          </cell>
          <cell r="I51">
            <v>40.97459461453375</v>
          </cell>
          <cell r="J51">
            <v>42.85966690496663</v>
          </cell>
          <cell r="K51">
            <v>44.606394883900748</v>
          </cell>
          <cell r="L51">
            <v>44.606550757408293</v>
          </cell>
          <cell r="M51">
            <v>45.268974491694614</v>
          </cell>
          <cell r="N51">
            <v>45.270311214343515</v>
          </cell>
          <cell r="O51">
            <v>45.312344942103429</v>
          </cell>
        </row>
        <row r="52">
          <cell r="A52" t="str">
            <v>IMPNGA1</v>
          </cell>
          <cell r="C52" t="str">
            <v>NGA</v>
          </cell>
          <cell r="D52">
            <v>117.50422866423085</v>
          </cell>
          <cell r="E52">
            <v>106.72002495678997</v>
          </cell>
          <cell r="F52">
            <v>113.09919067507808</v>
          </cell>
          <cell r="G52">
            <v>101.77321401884195</v>
          </cell>
          <cell r="H52">
            <v>82.713160079667617</v>
          </cell>
          <cell r="I52">
            <v>53.841220726207091</v>
          </cell>
          <cell r="J52">
            <v>22.984205611241375</v>
          </cell>
          <cell r="K52">
            <v>3.4897284431540178E-5</v>
          </cell>
          <cell r="L52">
            <v>5.2731524639388465E-5</v>
          </cell>
          <cell r="M52">
            <v>5.3267531123064823E-5</v>
          </cell>
          <cell r="N52">
            <v>5.9162289905369737E-5</v>
          </cell>
          <cell r="O52">
            <v>8.9315275792006807E-5</v>
          </cell>
        </row>
        <row r="53">
          <cell r="A53" t="str">
            <v>IMPELC_IT</v>
          </cell>
          <cell r="C53" t="str">
            <v>ELC_I-IT</v>
          </cell>
          <cell r="D53">
            <v>6.7991243925152709</v>
          </cell>
          <cell r="E53">
            <v>3.3183697132916226E-3</v>
          </cell>
          <cell r="F53">
            <v>3.1174522407678143E-3</v>
          </cell>
          <cell r="G53">
            <v>1.6820362833603227E-3</v>
          </cell>
          <cell r="H53">
            <v>2.1749482526687547E-3</v>
          </cell>
          <cell r="I53">
            <v>2.0228348708272851E-3</v>
          </cell>
          <cell r="J53">
            <v>1.6187821034543259E-3</v>
          </cell>
          <cell r="K53">
            <v>1.5169031337072243E-3</v>
          </cell>
          <cell r="L53">
            <v>1.5573781082534738E-3</v>
          </cell>
          <cell r="M53">
            <v>1.9901870578569311E-3</v>
          </cell>
          <cell r="N53">
            <v>1.8387580313103074E-3</v>
          </cell>
          <cell r="O53">
            <v>3.2301901738485553E-3</v>
          </cell>
        </row>
        <row r="54">
          <cell r="A54" t="str">
            <v>IMPELC_IT</v>
          </cell>
          <cell r="C54" t="str">
            <v>ELCS</v>
          </cell>
          <cell r="D54">
            <v>6.7991243925152709</v>
          </cell>
          <cell r="E54">
            <v>3.3183697132916226E-3</v>
          </cell>
          <cell r="F54">
            <v>3.1174522407678143E-3</v>
          </cell>
          <cell r="G54">
            <v>1.6820362833603227E-3</v>
          </cell>
          <cell r="H54">
            <v>2.1749482526687547E-3</v>
          </cell>
          <cell r="I54">
            <v>2.0228348708272851E-3</v>
          </cell>
          <cell r="J54">
            <v>1.6187821034543259E-3</v>
          </cell>
          <cell r="K54">
            <v>1.5169031337072243E-3</v>
          </cell>
          <cell r="L54">
            <v>1.5573781082534738E-3</v>
          </cell>
          <cell r="M54">
            <v>1.9901870578569311E-3</v>
          </cell>
          <cell r="N54">
            <v>1.8387580313103074E-3</v>
          </cell>
          <cell r="O54">
            <v>3.2301901738485553E-3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3.268300993087458</v>
          </cell>
          <cell r="E4">
            <v>3.8321084549480533</v>
          </cell>
          <cell r="F4">
            <v>3.7297862357725009</v>
          </cell>
          <cell r="G4">
            <v>3.8909315812893759</v>
          </cell>
          <cell r="H4">
            <v>4.0298287082064137</v>
          </cell>
          <cell r="I4">
            <v>4.1423833823122633</v>
          </cell>
          <cell r="J4">
            <v>4.2342578317023181</v>
          </cell>
          <cell r="K4">
            <v>4.3192230224526442</v>
          </cell>
          <cell r="L4">
            <v>4.3809479425597058</v>
          </cell>
          <cell r="M4">
            <v>4.452264557486477</v>
          </cell>
          <cell r="N4">
            <v>4.4522729920705277</v>
          </cell>
          <cell r="O4">
            <v>4.4525367287444313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3.268300993087458</v>
          </cell>
          <cell r="E5">
            <v>3.8321084549480533</v>
          </cell>
          <cell r="F5">
            <v>3.7297862357725009</v>
          </cell>
          <cell r="G5">
            <v>3.8909315812893759</v>
          </cell>
          <cell r="H5">
            <v>4.0298287082064137</v>
          </cell>
          <cell r="I5">
            <v>4.1423833823122633</v>
          </cell>
          <cell r="J5">
            <v>4.2342578317023181</v>
          </cell>
          <cell r="K5">
            <v>4.3192230224526442</v>
          </cell>
          <cell r="L5">
            <v>4.3809479425597058</v>
          </cell>
          <cell r="M5">
            <v>4.452264557486477</v>
          </cell>
          <cell r="N5">
            <v>4.4522729920705277</v>
          </cell>
          <cell r="O5">
            <v>4.4525367287444313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1.3220537922024648E-5</v>
          </cell>
          <cell r="F6">
            <v>2.7076555978516278E-3</v>
          </cell>
          <cell r="G6">
            <v>2.7109581533812589E-3</v>
          </cell>
          <cell r="H6">
            <v>4.6124624743096379E-3</v>
          </cell>
          <cell r="I6">
            <v>4.7270029533633389E-3</v>
          </cell>
          <cell r="J6">
            <v>4.6101411643882581E-3</v>
          </cell>
          <cell r="K6">
            <v>5.2966427627662901E-3</v>
          </cell>
          <cell r="L6">
            <v>1.1275170351293961E-3</v>
          </cell>
          <cell r="M6">
            <v>2.0782852929853352E-3</v>
          </cell>
          <cell r="N6">
            <v>7.0357337068129521E-4</v>
          </cell>
          <cell r="O6">
            <v>2.4558122781417821E-3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1.7639040316518398E-6</v>
          </cell>
          <cell r="F7">
            <v>2.6965481629985383E-3</v>
          </cell>
          <cell r="G7">
            <v>2.6998575553882245E-3</v>
          </cell>
          <cell r="H7">
            <v>4.6014802129515833E-3</v>
          </cell>
          <cell r="I7">
            <v>4.7160206610871881E-3</v>
          </cell>
          <cell r="J7">
            <v>4.5991689523340535E-3</v>
          </cell>
          <cell r="K7">
            <v>5.2856835687987193E-3</v>
          </cell>
          <cell r="L7">
            <v>1.1165070224795084E-3</v>
          </cell>
          <cell r="M7">
            <v>2.0672815887937054E-3</v>
          </cell>
          <cell r="N7">
            <v>6.9256033955760138E-4</v>
          </cell>
          <cell r="O7">
            <v>2.4448217109480758E-3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6.1584149766845896E-5</v>
          </cell>
          <cell r="E8">
            <v>3.8909234862945599E-4</v>
          </cell>
          <cell r="F8">
            <v>1.030684660422E-4</v>
          </cell>
          <cell r="G8">
            <v>1.8335347359675901E-5</v>
          </cell>
          <cell r="H8">
            <v>5.2658026768684005E-4</v>
          </cell>
          <cell r="I8">
            <v>3.0197307174161198E-4</v>
          </cell>
          <cell r="J8">
            <v>5.2167239761938599E-5</v>
          </cell>
          <cell r="K8">
            <v>5.3289267123900598E-4</v>
          </cell>
          <cell r="L8">
            <v>2.6315964245012099E-4</v>
          </cell>
          <cell r="M8">
            <v>9.3333433799726998E-5</v>
          </cell>
          <cell r="N8">
            <v>5.2431184237531595E-4</v>
          </cell>
          <cell r="O8">
            <v>2.9827444242773899E-4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6.1584149766845896E-5</v>
          </cell>
          <cell r="E9">
            <v>4.5067649839630199E-4</v>
          </cell>
          <cell r="F9">
            <v>5.5374496443850096E-4</v>
          </cell>
          <cell r="G9">
            <v>5.72080311798177E-4</v>
          </cell>
          <cell r="H9">
            <v>8.6330402872560204E-4</v>
          </cell>
          <cell r="I9">
            <v>8.6504450679659799E-4</v>
          </cell>
          <cell r="J9">
            <v>8.8072057919039105E-4</v>
          </cell>
          <cell r="K9">
            <v>8.8703298274255601E-4</v>
          </cell>
          <cell r="L9">
            <v>8.8770702655458205E-4</v>
          </cell>
          <cell r="M9">
            <v>8.8938574748885296E-4</v>
          </cell>
          <cell r="N9">
            <v>8.9176668404396503E-4</v>
          </cell>
          <cell r="O9">
            <v>9.1591971860278205E-4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0.429149259494082</v>
          </cell>
          <cell r="G10">
            <v>0.390461259114458</v>
          </cell>
          <cell r="H10">
            <v>7.0055964019243602</v>
          </cell>
          <cell r="I10">
            <v>6.5111755353425398</v>
          </cell>
          <cell r="J10">
            <v>6.2467582133498203</v>
          </cell>
          <cell r="K10">
            <v>0.47281766655668001</v>
          </cell>
          <cell r="L10">
            <v>0.47246131947593201</v>
          </cell>
          <cell r="M10">
            <v>0.41797493130390501</v>
          </cell>
          <cell r="N10">
            <v>0.41747996721582997</v>
          </cell>
          <cell r="O10">
            <v>0.46045286333540197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1.521805884730785E-2</v>
          </cell>
          <cell r="G11">
            <v>1.4399989697838159E-2</v>
          </cell>
          <cell r="H11">
            <v>0.26705730964782559</v>
          </cell>
          <cell r="I11">
            <v>0.25629095192305779</v>
          </cell>
          <cell r="J11">
            <v>0.25252852351839711</v>
          </cell>
          <cell r="K11">
            <v>1.9616903186926112E-2</v>
          </cell>
          <cell r="L11">
            <v>1.9602118574001428E-2</v>
          </cell>
          <cell r="M11">
            <v>1.7341513107289701E-2</v>
          </cell>
          <cell r="N11">
            <v>1.7320977363209977E-2</v>
          </cell>
          <cell r="O11">
            <v>1.9103895393702858E-2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7.6090294236539208E-3</v>
          </cell>
          <cell r="G12">
            <v>6.9230719701144994E-3</v>
          </cell>
          <cell r="H12">
            <v>0.1242127021617794</v>
          </cell>
          <cell r="I12">
            <v>0.11544637474011607</v>
          </cell>
          <cell r="J12">
            <v>0.11075812435017422</v>
          </cell>
          <cell r="K12">
            <v>8.3832919602248417E-3</v>
          </cell>
          <cell r="L12">
            <v>8.3769737495732639E-3</v>
          </cell>
          <cell r="M12">
            <v>7.4109030373032863E-3</v>
          </cell>
          <cell r="N12">
            <v>7.4021270782948677E-3</v>
          </cell>
          <cell r="O12">
            <v>8.164057860556774E-3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1.521805884730785E-2</v>
          </cell>
          <cell r="G13">
            <v>1.4399989697838159E-2</v>
          </cell>
          <cell r="H13">
            <v>0.26705730964782559</v>
          </cell>
          <cell r="I13">
            <v>0.25629095192305779</v>
          </cell>
          <cell r="J13">
            <v>0.25252852351839711</v>
          </cell>
          <cell r="K13">
            <v>1.9616903186926112E-2</v>
          </cell>
          <cell r="L13">
            <v>1.9602118574001428E-2</v>
          </cell>
          <cell r="M13">
            <v>1.7341513107289701E-2</v>
          </cell>
          <cell r="N13">
            <v>1.7320977363209977E-2</v>
          </cell>
          <cell r="O13">
            <v>1.9103895393702858E-2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1.26850860750443E-5</v>
          </cell>
          <cell r="F14">
            <v>1.2243995118938901E-3</v>
          </cell>
          <cell r="G14">
            <v>7.5073545963966701E-6</v>
          </cell>
          <cell r="H14">
            <v>1.84406764807989E-2</v>
          </cell>
          <cell r="I14">
            <v>2.27467967043279E-4</v>
          </cell>
          <cell r="J14">
            <v>1.4545985135835099E-5</v>
          </cell>
          <cell r="K14">
            <v>1.66675131826176E-3</v>
          </cell>
          <cell r="L14">
            <v>3.7370288952571102E-5</v>
          </cell>
          <cell r="M14">
            <v>2.27948829091765E-4</v>
          </cell>
          <cell r="N14">
            <v>1.2137514138617601E-3</v>
          </cell>
          <cell r="O14">
            <v>9.07860615553975E-4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1.26850860750443E-5</v>
          </cell>
          <cell r="F15">
            <v>1.2363485245627335E-3</v>
          </cell>
          <cell r="G15">
            <v>1.2423368181541277E-3</v>
          </cell>
          <cell r="H15">
            <v>1.9672658416173994E-2</v>
          </cell>
          <cell r="I15">
            <v>1.8924108379958907E-2</v>
          </cell>
          <cell r="J15">
            <v>1.8676269424153357E-2</v>
          </cell>
          <cell r="K15">
            <v>1.8996485562423392E-3</v>
          </cell>
          <cell r="L15">
            <v>1.7444000170617837E-3</v>
          </cell>
          <cell r="M15">
            <v>1.927554713542783E-3</v>
          </cell>
          <cell r="N15">
            <v>1.7557209647651082E-3</v>
          </cell>
          <cell r="O15">
            <v>2.3434553632358792E-3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0.46155433776692539</v>
          </cell>
          <cell r="E16">
            <v>0.54459550441357152</v>
          </cell>
          <cell r="F16">
            <v>0.54459555661553638</v>
          </cell>
          <cell r="G16">
            <v>0.54462247734288038</v>
          </cell>
          <cell r="H16">
            <v>0.54732067579781707</v>
          </cell>
          <cell r="I16">
            <v>0.54734931982387147</v>
          </cell>
          <cell r="J16">
            <v>0.54735620875393676</v>
          </cell>
          <cell r="K16">
            <v>0.54736185962431083</v>
          </cell>
          <cell r="L16">
            <v>0.54736644035166393</v>
          </cell>
          <cell r="M16">
            <v>0.54738126976652668</v>
          </cell>
          <cell r="N16">
            <v>0.54739324655656685</v>
          </cell>
          <cell r="O16">
            <v>0.54755879268511376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0.46155433776692539</v>
          </cell>
          <cell r="E17">
            <v>0.54459550441357152</v>
          </cell>
          <cell r="F17">
            <v>0.54459555661553638</v>
          </cell>
          <cell r="G17">
            <v>0.54462247734288038</v>
          </cell>
          <cell r="H17">
            <v>0.54732067579781707</v>
          </cell>
          <cell r="I17">
            <v>0.54734931982387147</v>
          </cell>
          <cell r="J17">
            <v>0.54735620875393676</v>
          </cell>
          <cell r="K17">
            <v>0.54736185962431083</v>
          </cell>
          <cell r="L17">
            <v>0.54736644035166393</v>
          </cell>
          <cell r="M17">
            <v>0.54738126976652668</v>
          </cell>
          <cell r="N17">
            <v>0.54739324655656685</v>
          </cell>
          <cell r="O17">
            <v>0.54755879268511376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0.62583639019244119</v>
          </cell>
          <cell r="E18">
            <v>0.73760113464592092</v>
          </cell>
          <cell r="F18">
            <v>0.73635455542382433</v>
          </cell>
          <cell r="G18">
            <v>0.73432244136118663</v>
          </cell>
          <cell r="H18">
            <v>0.73589334561051156</v>
          </cell>
          <cell r="I18">
            <v>0.73387618300407298</v>
          </cell>
          <cell r="J18">
            <v>0.73184117047880137</v>
          </cell>
          <cell r="K18">
            <v>0.72981581283241403</v>
          </cell>
          <cell r="L18">
            <v>0.72982192046888517</v>
          </cell>
          <cell r="M18">
            <v>0.72984169302203539</v>
          </cell>
          <cell r="N18">
            <v>0.72985766207542224</v>
          </cell>
          <cell r="O18">
            <v>0.73007839024681842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8.3892786943014705E-3</v>
          </cell>
          <cell r="F19">
            <v>3.03982909379271E-4</v>
          </cell>
          <cell r="G19">
            <v>3.4683339654578999E-3</v>
          </cell>
          <cell r="H19">
            <v>2.75652650773912E-2</v>
          </cell>
          <cell r="I19">
            <v>1.2916482414596499E-2</v>
          </cell>
          <cell r="J19">
            <v>4.3457208410555099E-3</v>
          </cell>
          <cell r="K19">
            <v>2.7349222358067901E-2</v>
          </cell>
          <cell r="L19">
            <v>1.13432513929797E-2</v>
          </cell>
          <cell r="M19">
            <v>3.4589988858243102E-3</v>
          </cell>
          <cell r="N19">
            <v>2.6141615926695502E-2</v>
          </cell>
          <cell r="O19">
            <v>6.8873770852623303E-3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3.8242410377907834E-2</v>
          </cell>
          <cell r="F20">
            <v>3.8511491564385339E-2</v>
          </cell>
          <cell r="G20">
            <v>4.1916911508166607E-2</v>
          </cell>
          <cell r="H20">
            <v>4.3252287533848646E-2</v>
          </cell>
          <cell r="I20">
            <v>4.3284780027516949E-2</v>
          </cell>
          <cell r="J20">
            <v>4.4706904203848451E-2</v>
          </cell>
          <cell r="K20">
            <v>4.4515212258373897E-2</v>
          </cell>
          <cell r="L20">
            <v>4.4314353982397685E-2</v>
          </cell>
          <cell r="M20">
            <v>4.1977062946871022E-2</v>
          </cell>
          <cell r="N20">
            <v>4.2000233449803401E-2</v>
          </cell>
          <cell r="O20">
            <v>3.6312367710937127E-2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1.2408134262909406E-3</v>
          </cell>
          <cell r="H21">
            <v>2.678775495784894E-3</v>
          </cell>
          <cell r="I21">
            <v>4.3666075730621349E-3</v>
          </cell>
          <cell r="J21">
            <v>3.7568064963052648E-3</v>
          </cell>
          <cell r="K21">
            <v>5.0440123442795689E-3</v>
          </cell>
          <cell r="L21">
            <v>3.4918253748800676E-3</v>
          </cell>
          <cell r="M21">
            <v>4.342954258294323E-3</v>
          </cell>
          <cell r="N21">
            <v>3.047193468608704E-3</v>
          </cell>
          <cell r="O21">
            <v>4.9576673916688248E-3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1.241995003101602E-3</v>
          </cell>
          <cell r="H22">
            <v>2.6813655621175567E-3</v>
          </cell>
          <cell r="I22">
            <v>4.3679945266228851E-3</v>
          </cell>
          <cell r="J22">
            <v>3.7580291078164207E-3</v>
          </cell>
          <cell r="K22">
            <v>5.0398029627264961E-3</v>
          </cell>
          <cell r="L22">
            <v>3.4844603726925743E-3</v>
          </cell>
          <cell r="M22">
            <v>4.325318203821895E-3</v>
          </cell>
          <cell r="N22">
            <v>3.0357259589505882E-3</v>
          </cell>
          <cell r="O22">
            <v>4.9439338630094792E-3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2.4562897267230233E-3</v>
          </cell>
          <cell r="H23">
            <v>5.3336223552329452E-3</v>
          </cell>
          <cell r="I23">
            <v>8.7080833970155161E-3</v>
          </cell>
          <cell r="J23">
            <v>7.4898359975831457E-3</v>
          </cell>
          <cell r="K23">
            <v>1.0057296604336541E-2</v>
          </cell>
          <cell r="L23">
            <v>6.9497675632668923E-3</v>
          </cell>
          <cell r="M23">
            <v>8.6417537594466933E-3</v>
          </cell>
          <cell r="N23">
            <v>6.0564007248897749E-3</v>
          </cell>
          <cell r="O23">
            <v>9.8750666154325505E-3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0.5204959186403938</v>
          </cell>
          <cell r="E24">
            <v>0.59726666583198584</v>
          </cell>
          <cell r="F24">
            <v>0.37536862834853607</v>
          </cell>
          <cell r="G24">
            <v>0.3123887022305406</v>
          </cell>
          <cell r="H24">
            <v>0.24715557004695846</v>
          </cell>
          <cell r="I24">
            <v>0.21929225956453452</v>
          </cell>
          <cell r="J24">
            <v>0.21866046767562533</v>
          </cell>
          <cell r="K24">
            <v>0.26717553792717597</v>
          </cell>
          <cell r="L24">
            <v>0.18357046742224858</v>
          </cell>
          <cell r="M24">
            <v>0.16062948887653322</v>
          </cell>
          <cell r="N24">
            <v>0.1195673013741151</v>
          </cell>
          <cell r="O24">
            <v>9.9967761629847454E-2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1.0409918372807876</v>
          </cell>
          <cell r="E25">
            <v>1.1945333316639717</v>
          </cell>
          <cell r="F25">
            <v>0.75073725669707259</v>
          </cell>
          <cell r="G25">
            <v>0.62477740446108088</v>
          </cell>
          <cell r="H25">
            <v>0.49431114009391669</v>
          </cell>
          <cell r="I25">
            <v>0.43858451912906876</v>
          </cell>
          <cell r="J25">
            <v>0.43732093535125066</v>
          </cell>
          <cell r="K25">
            <v>0.53435107585435193</v>
          </cell>
          <cell r="L25">
            <v>0.36714093484449728</v>
          </cell>
          <cell r="M25">
            <v>0.3212589777530665</v>
          </cell>
          <cell r="N25">
            <v>0.23913460274823026</v>
          </cell>
          <cell r="O25">
            <v>0.19993552325969488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5.1543258002359196E-3</v>
          </cell>
          <cell r="F26">
            <v>4.2938267273138998E-6</v>
          </cell>
          <cell r="G26">
            <v>4.0443948350165101E-6</v>
          </cell>
          <cell r="H26">
            <v>5.3058681581303301E-3</v>
          </cell>
          <cell r="I26">
            <v>9.8000410075111104E-3</v>
          </cell>
          <cell r="J26">
            <v>4.9317550198561301E-5</v>
          </cell>
          <cell r="K26">
            <v>1.0915445757400199E-2</v>
          </cell>
          <cell r="L26">
            <v>2.2455859209316399E-4</v>
          </cell>
          <cell r="M26">
            <v>2.9720845022190699E-5</v>
          </cell>
          <cell r="N26">
            <v>6.313873276459E-3</v>
          </cell>
          <cell r="O26">
            <v>8.6300933472903104E-4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4.0475887660731104E-2</v>
          </cell>
          <cell r="F27">
            <v>4.0406814002725645E-2</v>
          </cell>
          <cell r="G27">
            <v>4.0315285513377222E-2</v>
          </cell>
          <cell r="H27">
            <v>1.7061952013614674E-2</v>
          </cell>
          <cell r="I27">
            <v>1.5106820182715005E-2</v>
          </cell>
          <cell r="J27">
            <v>1.5150652718425384E-2</v>
          </cell>
          <cell r="K27">
            <v>2.0759522596192632E-2</v>
          </cell>
          <cell r="L27">
            <v>1.2682242750852762E-2</v>
          </cell>
          <cell r="M27">
            <v>1.1161751622063868E-2</v>
          </cell>
          <cell r="N27">
            <v>8.4212610640595504E-3</v>
          </cell>
          <cell r="O27">
            <v>7.200069387556819E-3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4.3871786950048008</v>
          </cell>
          <cell r="E28">
            <v>5.0342767395390418</v>
          </cell>
          <cell r="F28">
            <v>4.9211997345415535</v>
          </cell>
          <cell r="G28">
            <v>4.1508756023813245</v>
          </cell>
          <cell r="H28">
            <v>3.3090334269890129</v>
          </cell>
          <cell r="I28">
            <v>2.7268080418194072</v>
          </cell>
          <cell r="J28">
            <v>2.7287955186770607</v>
          </cell>
          <cell r="K28">
            <v>3.9483094116112598</v>
          </cell>
          <cell r="L28">
            <v>3.1839127926559314</v>
          </cell>
          <cell r="M28">
            <v>2.6709932944153914</v>
          </cell>
          <cell r="N28">
            <v>1.7690182941159613</v>
          </cell>
          <cell r="O28">
            <v>1.5964965049644824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6.0933037430622212</v>
          </cell>
          <cell r="E29">
            <v>6.992051027137558</v>
          </cell>
          <cell r="F29">
            <v>6.8349996313077135</v>
          </cell>
          <cell r="G29">
            <v>5.7651050033073927</v>
          </cell>
          <cell r="H29">
            <v>4.5958797597069649</v>
          </cell>
          <cell r="I29">
            <v>3.7872333914158438</v>
          </cell>
          <cell r="J29">
            <v>3.7899937759403644</v>
          </cell>
          <cell r="K29">
            <v>5.4837630716823105</v>
          </cell>
          <cell r="L29">
            <v>4.4221011009110125</v>
          </cell>
          <cell r="M29">
            <v>3.7097129089102703</v>
          </cell>
          <cell r="N29">
            <v>2.4569698529388342</v>
          </cell>
          <cell r="O29">
            <v>2.217356256895116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5.2343021027830602E-2</v>
          </cell>
          <cell r="F30">
            <v>3.28515517531234E-6</v>
          </cell>
          <cell r="G30">
            <v>6.0469461465533598E-6</v>
          </cell>
          <cell r="H30">
            <v>0.14874470579145299</v>
          </cell>
          <cell r="I30">
            <v>7.2102396279647096E-2</v>
          </cell>
          <cell r="J30">
            <v>2.33698374128022E-4</v>
          </cell>
          <cell r="K30">
            <v>0.24733092765585199</v>
          </cell>
          <cell r="L30">
            <v>9.4886128586364808E-6</v>
          </cell>
          <cell r="M30">
            <v>1.50466436961835E-5</v>
          </cell>
          <cell r="N30">
            <v>0.101250740178983</v>
          </cell>
          <cell r="O30">
            <v>2.8381089358760301E-2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0.4067707729077284</v>
          </cell>
          <cell r="F31">
            <v>0.40675928844918052</v>
          </cell>
          <cell r="G31">
            <v>0.40675295563291669</v>
          </cell>
          <cell r="H31">
            <v>0.26747496745519217</v>
          </cell>
          <cell r="I31">
            <v>0.22084824420406529</v>
          </cell>
          <cell r="J31">
            <v>0.22107330087104515</v>
          </cell>
          <cell r="K31">
            <v>0.31966128587816006</v>
          </cell>
          <cell r="L31">
            <v>0.25861325134264007</v>
          </cell>
          <cell r="M31">
            <v>0.24733908579745548</v>
          </cell>
          <cell r="N31">
            <v>0.14506954043118545</v>
          </cell>
          <cell r="O31">
            <v>0.12963927077059773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9.60314669500692E-2</v>
          </cell>
          <cell r="J32">
            <v>8.840348486966669E-2</v>
          </cell>
          <cell r="K32">
            <v>6.7289135278632575E-2</v>
          </cell>
          <cell r="L32">
            <v>1.3425930205001557</v>
          </cell>
          <cell r="M32">
            <v>1.9123297761798754</v>
          </cell>
          <cell r="N32">
            <v>2.6185810885675318</v>
          </cell>
          <cell r="O32">
            <v>2.5780585396680822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9.7001481767746547E-2</v>
          </cell>
          <cell r="J33">
            <v>8.9296449363299668E-2</v>
          </cell>
          <cell r="K33">
            <v>6.7968823513770343E-2</v>
          </cell>
          <cell r="L33">
            <v>1.3561545661617747</v>
          </cell>
          <cell r="M33">
            <v>1.9316462385655306</v>
          </cell>
          <cell r="N33">
            <v>2.6450314025934674</v>
          </cell>
          <cell r="O33">
            <v>2.6040995350182641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7.7177305040519794E-6</v>
          </cell>
          <cell r="H34">
            <v>1.87078930693934E-5</v>
          </cell>
          <cell r="I34">
            <v>8.5875213757653206E-3</v>
          </cell>
          <cell r="J34">
            <v>2.0934360688559499E-4</v>
          </cell>
          <cell r="K34">
            <v>3.7842862906854401E-3</v>
          </cell>
          <cell r="L34">
            <v>7.3091754121591801E-2</v>
          </cell>
          <cell r="M34">
            <v>3.46940009508565E-2</v>
          </cell>
          <cell r="N34">
            <v>4.5613041878425097E-2</v>
          </cell>
          <cell r="O34">
            <v>7.5480966275576003E-3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7.7177305040519794E-6</v>
          </cell>
          <cell r="H35">
            <v>2.6425623573445401E-5</v>
          </cell>
          <cell r="I35">
            <v>8.6139469993387601E-3</v>
          </cell>
          <cell r="J35">
            <v>8.8232906062243599E-3</v>
          </cell>
          <cell r="K35">
            <v>1.26075768969098E-2</v>
          </cell>
          <cell r="L35">
            <v>8.5699331018501607E-2</v>
          </cell>
          <cell r="M35">
            <v>0.120393331969358</v>
          </cell>
          <cell r="N35">
            <v>0.16600392722155499</v>
          </cell>
          <cell r="O35">
            <v>0.173546752744837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6.1735707465447325</v>
          </cell>
          <cell r="E36">
            <v>6.0771300004139022</v>
          </cell>
          <cell r="F36">
            <v>6.1195793762767003</v>
          </cell>
          <cell r="G36">
            <v>6.0328410998599162</v>
          </cell>
          <cell r="H36">
            <v>7.4203226563377402</v>
          </cell>
          <cell r="I36">
            <v>8.2670059013410473</v>
          </cell>
          <cell r="J36">
            <v>16.144749519361245</v>
          </cell>
          <cell r="K36">
            <v>5.7963512886412145</v>
          </cell>
          <cell r="L36">
            <v>2.7947565561511669</v>
          </cell>
          <cell r="M36">
            <v>2.1999226376060967</v>
          </cell>
          <cell r="N36">
            <v>0.37935606964114982</v>
          </cell>
          <cell r="O36">
            <v>0.57750065274829165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8.5744038146454571</v>
          </cell>
          <cell r="E37">
            <v>8.4404583339081949</v>
          </cell>
          <cell r="F37">
            <v>8.4994158003843037</v>
          </cell>
          <cell r="G37">
            <v>8.3789459720276565</v>
          </cell>
          <cell r="H37">
            <v>10.306003689357965</v>
          </cell>
          <cell r="I37">
            <v>11.481952640751446</v>
          </cell>
          <cell r="J37">
            <v>22.423263221335102</v>
          </cell>
          <cell r="K37">
            <v>8.0504879008905714</v>
          </cell>
          <cell r="L37">
            <v>3.8816063279877322</v>
          </cell>
          <cell r="M37">
            <v>3.0554481077862441</v>
          </cell>
          <cell r="N37">
            <v>0.52688343005715255</v>
          </cell>
          <cell r="O37">
            <v>0.80208423992818279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7.9548743789261703E-6</v>
          </cell>
          <cell r="E38">
            <v>3.5674839096894802E-5</v>
          </cell>
          <cell r="F38">
            <v>1.8902721176258E-5</v>
          </cell>
          <cell r="G38">
            <v>2.05963557923725E-5</v>
          </cell>
          <cell r="H38">
            <v>0.479599262090325</v>
          </cell>
          <cell r="I38">
            <v>0.170434280892762</v>
          </cell>
          <cell r="J38">
            <v>0.61364297368032195</v>
          </cell>
          <cell r="K38">
            <v>6.5981499280968201E-4</v>
          </cell>
          <cell r="L38">
            <v>0.18309487496854901</v>
          </cell>
          <cell r="M38">
            <v>8.67783043419682E-5</v>
          </cell>
          <cell r="N38">
            <v>2.5306649550472002E-4</v>
          </cell>
          <cell r="O38">
            <v>9.5734961554706094E-2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0.47842823269149093</v>
          </cell>
          <cell r="E39">
            <v>0.47845649946561658</v>
          </cell>
          <cell r="F39">
            <v>0.47842808562461625</v>
          </cell>
          <cell r="G39">
            <v>0.47830731817913313</v>
          </cell>
          <cell r="H39">
            <v>0.60364958696924964</v>
          </cell>
          <cell r="I39">
            <v>0.65003678702683032</v>
          </cell>
          <cell r="J39">
            <v>1.2636581176936996</v>
          </cell>
          <cell r="K39">
            <v>0.61862739417151291</v>
          </cell>
          <cell r="L39">
            <v>0.32452970584786295</v>
          </cell>
          <cell r="M39">
            <v>0.18379687679109061</v>
          </cell>
          <cell r="N39">
            <v>6.1727302626852706E-2</v>
          </cell>
          <cell r="O39">
            <v>9.6005013630222222E-2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5.1850781521711999</v>
          </cell>
          <cell r="E40">
            <v>5.5675821175832523</v>
          </cell>
          <cell r="F40">
            <v>5.6974226720619781</v>
          </cell>
          <cell r="G40">
            <v>6.673447148951686</v>
          </cell>
          <cell r="H40">
            <v>6.5069417301626107</v>
          </cell>
          <cell r="I40">
            <v>7.3419746266860244</v>
          </cell>
          <cell r="J40">
            <v>9.6115196728153318</v>
          </cell>
          <cell r="K40">
            <v>12.4399467174912</v>
          </cell>
          <cell r="L40">
            <v>12.303914515473085</v>
          </cell>
          <cell r="M40">
            <v>12.222550501378295</v>
          </cell>
          <cell r="N40">
            <v>12.788970215193997</v>
          </cell>
          <cell r="O40">
            <v>12.774611598802698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5.1850781521711999</v>
          </cell>
          <cell r="E41">
            <v>5.5675821175832523</v>
          </cell>
          <cell r="F41">
            <v>5.6974226720619781</v>
          </cell>
          <cell r="G41">
            <v>6.673447148951686</v>
          </cell>
          <cell r="H41">
            <v>6.5069417301626107</v>
          </cell>
          <cell r="I41">
            <v>7.3419746266860244</v>
          </cell>
          <cell r="J41">
            <v>9.6115196728153318</v>
          </cell>
          <cell r="K41">
            <v>12.4399467174912</v>
          </cell>
          <cell r="L41">
            <v>12.303914515473085</v>
          </cell>
          <cell r="M41">
            <v>12.222550501378295</v>
          </cell>
          <cell r="N41">
            <v>12.788970215193997</v>
          </cell>
          <cell r="O41">
            <v>12.774611598802698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5.6086655366385374</v>
          </cell>
          <cell r="E42">
            <v>6.0095459788027261</v>
          </cell>
          <cell r="F42">
            <v>6.1300410191108119</v>
          </cell>
          <cell r="G42">
            <v>7.142137256404288</v>
          </cell>
          <cell r="H42">
            <v>6.9272378553278786</v>
          </cell>
          <cell r="I42">
            <v>7.7752316848672409</v>
          </cell>
          <cell r="J42">
            <v>10.147954340518904</v>
          </cell>
          <cell r="K42">
            <v>13.09468075525389</v>
          </cell>
          <cell r="L42">
            <v>12.951488963655883</v>
          </cell>
          <cell r="M42">
            <v>12.865842633029793</v>
          </cell>
          <cell r="N42">
            <v>13.462073910730524</v>
          </cell>
          <cell r="O42">
            <v>13.446959577687048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0.15605468854760901</v>
          </cell>
          <cell r="F43">
            <v>0.17982740680154699</v>
          </cell>
          <cell r="G43">
            <v>0.133223280597279</v>
          </cell>
          <cell r="H43">
            <v>0.19666692282287501</v>
          </cell>
          <cell r="I43">
            <v>0.35323654739758398</v>
          </cell>
          <cell r="J43">
            <v>0.44334413213236501</v>
          </cell>
          <cell r="K43">
            <v>0.58801123004193201</v>
          </cell>
          <cell r="L43">
            <v>0.41673947202845901</v>
          </cell>
          <cell r="M43">
            <v>0.50228203179293496</v>
          </cell>
          <cell r="N43">
            <v>0.56742122021508501</v>
          </cell>
          <cell r="O43">
            <v>0.46717625749907299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0.47033899740925905</v>
          </cell>
          <cell r="F44">
            <v>0.47759617506859403</v>
          </cell>
          <cell r="G44">
            <v>0.40856016583877097</v>
          </cell>
          <cell r="H44">
            <v>0.37387085135863302</v>
          </cell>
          <cell r="I44">
            <v>0.51462609646485191</v>
          </cell>
          <cell r="J44">
            <v>0.79668826918430302</v>
          </cell>
          <cell r="K44">
            <v>1.0862295545194309</v>
          </cell>
          <cell r="L44">
            <v>1.019997234317058</v>
          </cell>
          <cell r="M44">
            <v>1.028765658244194</v>
          </cell>
          <cell r="N44">
            <v>1.0591458255295709</v>
          </cell>
          <cell r="O44">
            <v>1.071975039833323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9.0261381420242903E-4</v>
          </cell>
          <cell r="G45">
            <v>1.0722967194939179E-3</v>
          </cell>
          <cell r="H45">
            <v>5.3746374225695816E-2</v>
          </cell>
          <cell r="I45">
            <v>6.1507385572426444E-2</v>
          </cell>
          <cell r="J45">
            <v>0.1265930340226735</v>
          </cell>
          <cell r="K45">
            <v>5.4691476364333455E-2</v>
          </cell>
          <cell r="L45">
            <v>7.4105733335521534E-2</v>
          </cell>
          <cell r="M45">
            <v>6.3380211107733772E-2</v>
          </cell>
          <cell r="N45">
            <v>7.3085201755260995E-2</v>
          </cell>
          <cell r="O45">
            <v>4.9703425032063098E-2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9.0274702010977308E-4</v>
          </cell>
          <cell r="G46">
            <v>1.0724248681962573E-3</v>
          </cell>
          <cell r="H46">
            <v>5.3751929353195005E-2</v>
          </cell>
          <cell r="I46">
            <v>6.1512782846621046E-2</v>
          </cell>
          <cell r="J46">
            <v>0.12660251315523791</v>
          </cell>
          <cell r="K46">
            <v>5.4696599361642714E-2</v>
          </cell>
          <cell r="L46">
            <v>7.4110645855742049E-2</v>
          </cell>
          <cell r="M46">
            <v>6.3384877428242267E-2</v>
          </cell>
          <cell r="N46">
            <v>7.3090026011417925E-2</v>
          </cell>
          <cell r="O46">
            <v>4.9708318794607347E-2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1.3228888612338099E-4</v>
          </cell>
          <cell r="E47">
            <v>3.03827881171734E-6</v>
          </cell>
          <cell r="F47">
            <v>2.8694466088974101E-4</v>
          </cell>
          <cell r="G47">
            <v>1.2789641710629E-4</v>
          </cell>
          <cell r="H47">
            <v>1.22462304222852E-2</v>
          </cell>
          <cell r="I47">
            <v>4.1378943985919298E-4</v>
          </cell>
          <cell r="J47">
            <v>9.2695894046833996E-3</v>
          </cell>
          <cell r="K47">
            <v>2.2963291657644301E-3</v>
          </cell>
          <cell r="L47">
            <v>1.6947691379748E-3</v>
          </cell>
          <cell r="M47">
            <v>7.6893024971272797E-3</v>
          </cell>
          <cell r="N47">
            <v>2.8416693490028E-3</v>
          </cell>
          <cell r="O47">
            <v>1.91738564255167E-3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1.322932259634415E-4</v>
          </cell>
          <cell r="E48">
            <v>4.4409068710435156E-6</v>
          </cell>
          <cell r="F48">
            <v>2.8972890998619355E-4</v>
          </cell>
          <cell r="G48">
            <v>2.957249096354364E-4</v>
          </cell>
          <cell r="H48">
            <v>1.2468794426648966E-2</v>
          </cell>
          <cell r="I48">
            <v>1.2253047128003665E-2</v>
          </cell>
          <cell r="J48">
            <v>2.1214752521398463E-2</v>
          </cell>
          <cell r="K48">
            <v>1.136799451051536E-2</v>
          </cell>
          <cell r="L48">
            <v>1.0893449328247071E-2</v>
          </cell>
          <cell r="M48">
            <v>1.062609901698959E-2</v>
          </cell>
          <cell r="N48">
            <v>1.0903669263639429E-2</v>
          </cell>
          <cell r="O48">
            <v>1.098133641698096E-2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5.4478037017250437E-2</v>
          </cell>
          <cell r="F49">
            <v>7.1711842084377433E-2</v>
          </cell>
          <cell r="G49">
            <v>0.11352666692351772</v>
          </cell>
          <cell r="H49">
            <v>0.17687018548861663</v>
          </cell>
          <cell r="I49">
            <v>0.25175226070560491</v>
          </cell>
          <cell r="J49">
            <v>0.34416725779559665</v>
          </cell>
          <cell r="K49">
            <v>0.45629127620803694</v>
          </cell>
          <cell r="L49">
            <v>0.47958583915845882</v>
          </cell>
          <cell r="M49">
            <v>0.50406796648959795</v>
          </cell>
          <cell r="N49">
            <v>0.52980323529012741</v>
          </cell>
          <cell r="O49">
            <v>0.55692901061793354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2.356405793510862</v>
          </cell>
          <cell r="E50">
            <v>3.827017661504172</v>
          </cell>
          <cell r="F50">
            <v>3.7546505606531313</v>
          </cell>
          <cell r="G50">
            <v>3.2404138218127589</v>
          </cell>
          <cell r="H50">
            <v>2.9604590945462919</v>
          </cell>
          <cell r="I50">
            <v>3.6164376615939888</v>
          </cell>
          <cell r="J50">
            <v>3.5282977729873535</v>
          </cell>
          <cell r="K50">
            <v>3.4990377876020022</v>
          </cell>
          <cell r="L50">
            <v>3.362457362523894</v>
          </cell>
          <cell r="M50">
            <v>2.4087389777923356</v>
          </cell>
          <cell r="N50">
            <v>3.4535570314506043</v>
          </cell>
          <cell r="O50">
            <v>2.3353378382608887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2.3216277689449485</v>
          </cell>
          <cell r="E51">
            <v>3.5392102762659134</v>
          </cell>
          <cell r="F51">
            <v>3.5080570809008651</v>
          </cell>
          <cell r="G51">
            <v>1.7575684526648483</v>
          </cell>
          <cell r="H51">
            <v>3.1001022794188131</v>
          </cell>
          <cell r="I51">
            <v>2.791707941774304</v>
          </cell>
          <cell r="J51">
            <v>2.6389373798489864</v>
          </cell>
          <cell r="K51">
            <v>2.5369546902157434</v>
          </cell>
          <cell r="L51">
            <v>2.3706171919785519</v>
          </cell>
          <cell r="M51">
            <v>2.2294206783882209</v>
          </cell>
          <cell r="N51">
            <v>2.3088186712992491</v>
          </cell>
          <cell r="O51">
            <v>1.8918313856588782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3.6620440051780365</v>
          </cell>
          <cell r="E52">
            <v>1.7900339408506027</v>
          </cell>
          <cell r="F52">
            <v>1.790037272269291</v>
          </cell>
          <cell r="G52">
            <v>1.7900400538045185</v>
          </cell>
          <cell r="H52">
            <v>1.7900448898009622</v>
          </cell>
          <cell r="I52">
            <v>1.7900509142288052</v>
          </cell>
          <cell r="J52">
            <v>1.7900586358798793</v>
          </cell>
          <cell r="K52">
            <v>1.7900700930728817</v>
          </cell>
          <cell r="L52">
            <v>1.7901087909285636</v>
          </cell>
          <cell r="M52">
            <v>1.7901475781952874</v>
          </cell>
          <cell r="N52">
            <v>1.7902011171153203</v>
          </cell>
          <cell r="O52">
            <v>1.7903272381752215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0.35010755269732746</v>
          </cell>
          <cell r="F53">
            <v>0.38285515905572309</v>
          </cell>
          <cell r="G53">
            <v>0.44383209688402886</v>
          </cell>
          <cell r="H53">
            <v>0.51452197933002786</v>
          </cell>
          <cell r="I53">
            <v>0.59647163656600999</v>
          </cell>
          <cell r="J53">
            <v>0.69147539482041431</v>
          </cell>
          <cell r="K53">
            <v>0.80161301658252848</v>
          </cell>
          <cell r="L53">
            <v>0.92930520143896722</v>
          </cell>
          <cell r="M53">
            <v>1.0773320550237149</v>
          </cell>
          <cell r="N53">
            <v>1.2489394651967163</v>
          </cell>
          <cell r="O53">
            <v>1.4479427514994985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9.218813789757581</v>
          </cell>
          <cell r="E54">
            <v>10.568207761629253</v>
          </cell>
          <cell r="F54">
            <v>10.485680246793265</v>
          </cell>
          <cell r="G54">
            <v>8.0713804511522902</v>
          </cell>
          <cell r="H54">
            <v>9.3517632537952249</v>
          </cell>
          <cell r="I54">
            <v>9.8677283072429862</v>
          </cell>
          <cell r="J54">
            <v>9.7735911247779494</v>
          </cell>
          <cell r="K54">
            <v>9.8366267764155282</v>
          </cell>
          <cell r="L54">
            <v>9.6721491164640341</v>
          </cell>
          <cell r="M54">
            <v>8.6733584618780384</v>
          </cell>
          <cell r="N54">
            <v>10.104474050886957</v>
          </cell>
          <cell r="O54">
            <v>8.6870684656564539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0.62769051483333005</v>
          </cell>
          <cell r="E55">
            <v>3.3176615425526003E-2</v>
          </cell>
          <cell r="F55">
            <v>2.2192089447979901E-3</v>
          </cell>
          <cell r="G55">
            <v>7.1823654682587499E-3</v>
          </cell>
          <cell r="H55">
            <v>1.37893622652831E-2</v>
          </cell>
          <cell r="I55">
            <v>1.3427287029442E-2</v>
          </cell>
          <cell r="J55">
            <v>1.24935936181883E-2</v>
          </cell>
          <cell r="K55">
            <v>1.9038590350687602E-2</v>
          </cell>
          <cell r="L55">
            <v>8.2765207159800798E-3</v>
          </cell>
          <cell r="M55">
            <v>1.2193268518847901E-2</v>
          </cell>
          <cell r="N55">
            <v>1.32760108640475E-2</v>
          </cell>
          <cell r="O55">
            <v>1.82506953627934E-2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0.62769051483333005</v>
          </cell>
          <cell r="E56">
            <v>0.66086713025885602</v>
          </cell>
          <cell r="F56">
            <v>0.66308633920365401</v>
          </cell>
          <cell r="G56">
            <v>0.67026870467191302</v>
          </cell>
          <cell r="H56">
            <v>0.68405806693719595</v>
          </cell>
          <cell r="I56">
            <v>0.69748535396663802</v>
          </cell>
          <cell r="J56">
            <v>0.70997894758482705</v>
          </cell>
          <cell r="K56">
            <v>0.72901753793551405</v>
          </cell>
          <cell r="L56">
            <v>0.737294058651494</v>
          </cell>
          <cell r="M56">
            <v>0.74948732717034205</v>
          </cell>
          <cell r="N56">
            <v>0.76276333803439</v>
          </cell>
          <cell r="O56">
            <v>0.78101403339718301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1.6080057095295815E-2</v>
          </cell>
          <cell r="E57">
            <v>1.661993380667592E-2</v>
          </cell>
          <cell r="F57">
            <v>6.7612905967562878E-2</v>
          </cell>
          <cell r="G57">
            <v>6.684602799212791E-2</v>
          </cell>
          <cell r="H57">
            <v>6.446022468391599E-2</v>
          </cell>
          <cell r="I57">
            <v>2.8198422905633541E-2</v>
          </cell>
          <cell r="J57"/>
          <cell r="K57"/>
          <cell r="L57">
            <v>1.33575987615019E-2</v>
          </cell>
          <cell r="M57">
            <v>5.2714166223497901E-2</v>
          </cell>
          <cell r="N57">
            <v>9.5159774585035287E-2</v>
          </cell>
          <cell r="O57">
            <v>0.11518772222726648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1.6157019582552671E-2</v>
          </cell>
          <cell r="E58">
            <v>1.6555319154109259E-2</v>
          </cell>
          <cell r="F58">
            <v>6.732153141224867E-2</v>
          </cell>
          <cell r="G58">
            <v>6.6622603046565435E-2</v>
          </cell>
          <cell r="H58">
            <v>6.4250906197513391E-2</v>
          </cell>
          <cell r="I58">
            <v>2.8164248956307442E-2</v>
          </cell>
          <cell r="J58"/>
          <cell r="K58"/>
          <cell r="L58">
            <v>1.3437049752166853E-2</v>
          </cell>
          <cell r="M58">
            <v>5.3121270243511189E-2</v>
          </cell>
          <cell r="N58">
            <v>9.8381568842463019E-2</v>
          </cell>
          <cell r="O58">
            <v>0.11604711060823897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3.2237076677848482E-2</v>
          </cell>
          <cell r="E59">
            <v>3.3175252960785183E-2</v>
          </cell>
          <cell r="F59">
            <v>0.13490791867714202</v>
          </cell>
          <cell r="G59">
            <v>0.13344211233602371</v>
          </cell>
          <cell r="H59">
            <v>0.12868461217875987</v>
          </cell>
          <cell r="I59">
            <v>5.6336153159271436E-2</v>
          </cell>
          <cell r="J59"/>
          <cell r="K59"/>
          <cell r="L59">
            <v>2.6794648513668758E-2</v>
          </cell>
          <cell r="M59">
            <v>0.10583543646700903</v>
          </cell>
          <cell r="N59">
            <v>0.19354134342749821</v>
          </cell>
          <cell r="O59">
            <v>0.23123483283550547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73.238598788830643</v>
          </cell>
          <cell r="E60">
            <v>78.63325328518988</v>
          </cell>
          <cell r="F60">
            <v>79.104842411505459</v>
          </cell>
          <cell r="G60">
            <v>77.708878405737522</v>
          </cell>
          <cell r="H60">
            <v>75.423500380205326</v>
          </cell>
          <cell r="I60">
            <v>73.784860997778495</v>
          </cell>
          <cell r="J60">
            <v>71.862487244990618</v>
          </cell>
          <cell r="K60">
            <v>69.93709047099054</v>
          </cell>
          <cell r="L60">
            <v>69.203248234465633</v>
          </cell>
          <cell r="M60">
            <v>69.547296359343079</v>
          </cell>
          <cell r="N60">
            <v>69.565682129497432</v>
          </cell>
          <cell r="O60">
            <v>69.567459748201756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9.117308789374805</v>
          </cell>
          <cell r="F61">
            <v>17.662618786164295</v>
          </cell>
          <cell r="G61">
            <v>17.806644703243336</v>
          </cell>
          <cell r="H61">
            <v>17.806644857320919</v>
          </cell>
          <cell r="I61">
            <v>17.809532768955929</v>
          </cell>
          <cell r="J61">
            <v>21.123813408502354</v>
          </cell>
          <cell r="K61">
            <v>21.667008621114178</v>
          </cell>
          <cell r="L61">
            <v>21.662807777235376</v>
          </cell>
          <cell r="M61">
            <v>21.661489003204174</v>
          </cell>
          <cell r="N61">
            <v>21.661618661156982</v>
          </cell>
          <cell r="O61">
            <v>21.66097797460246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6.1735707465447325</v>
          </cell>
          <cell r="E62">
            <v>6.0771300004139022</v>
          </cell>
          <cell r="F62">
            <v>6.1195793762767003</v>
          </cell>
          <cell r="G62">
            <v>6.0328410998599162</v>
          </cell>
          <cell r="H62">
            <v>7.4203226563377402</v>
          </cell>
          <cell r="I62">
            <v>8.2670059013410473</v>
          </cell>
          <cell r="J62">
            <v>16.144749519361245</v>
          </cell>
          <cell r="K62">
            <v>5.7963512886412145</v>
          </cell>
          <cell r="L62">
            <v>2.7947565561511669</v>
          </cell>
          <cell r="M62">
            <v>2.1999226376060967</v>
          </cell>
          <cell r="N62">
            <v>0.37935606964114982</v>
          </cell>
          <cell r="O62">
            <v>0.57750065274829165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0.39701165581597181</v>
          </cell>
          <cell r="H63">
            <v>0.32760210879544482</v>
          </cell>
          <cell r="I63">
            <v>0.564159036764039</v>
          </cell>
          <cell r="J63">
            <v>0.12462219222203955</v>
          </cell>
          <cell r="K63">
            <v>0.20919978886675036</v>
          </cell>
          <cell r="L63">
            <v>1.5753211292026901</v>
          </cell>
          <cell r="M63">
            <v>1.5864188415815506</v>
          </cell>
          <cell r="N63">
            <v>1.5874445986188357</v>
          </cell>
          <cell r="O63">
            <v>1.3284330548262835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5.5539265078037472</v>
          </cell>
          <cell r="E64">
            <v>6.0159618464104723</v>
          </cell>
          <cell r="F64">
            <v>6.0159721554890817</v>
          </cell>
          <cell r="G64">
            <v>6.0159776406233254</v>
          </cell>
          <cell r="H64">
            <v>6.0160064331090837</v>
          </cell>
          <cell r="I64">
            <v>6.1986862551599069</v>
          </cell>
          <cell r="J64">
            <v>7.6686007730750223</v>
          </cell>
          <cell r="K64">
            <v>7.669396165156483</v>
          </cell>
          <cell r="L64">
            <v>8.22669421604372</v>
          </cell>
          <cell r="M64">
            <v>8.2267369186985562</v>
          </cell>
          <cell r="N64">
            <v>8.2267629195500316</v>
          </cell>
          <cell r="O64">
            <v>8.2269681779967581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2.3940606132415208</v>
          </cell>
          <cell r="E65">
            <v>2.5630704248544673E-3</v>
          </cell>
          <cell r="F65">
            <v>1.9172260379178419</v>
          </cell>
          <cell r="G65">
            <v>1.6679843339698674</v>
          </cell>
          <cell r="H65">
            <v>1.1333096055498415</v>
          </cell>
          <cell r="I65">
            <v>1.1273033381230169</v>
          </cell>
          <cell r="J65">
            <v>0.85948846929003486</v>
          </cell>
          <cell r="K65">
            <v>0.65594885926202751</v>
          </cell>
          <cell r="L65">
            <v>0.91918492466457402</v>
          </cell>
          <cell r="M65">
            <v>1.5604497049016108</v>
          </cell>
          <cell r="N65">
            <v>0.7201082617172998</v>
          </cell>
          <cell r="O65">
            <v>0.68206633900928859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1.2230918921106644</v>
          </cell>
          <cell r="E66">
            <v>1.3407920551212451</v>
          </cell>
          <cell r="F66">
            <v>1.1315522630226382</v>
          </cell>
          <cell r="G66">
            <v>1.213975312219987</v>
          </cell>
          <cell r="H66">
            <v>1.6114049713102172</v>
          </cell>
          <cell r="I66">
            <v>3.1970606285892131</v>
          </cell>
          <cell r="J66">
            <v>3.2065182305915951</v>
          </cell>
          <cell r="K66">
            <v>3.2045147516465158</v>
          </cell>
          <cell r="L66">
            <v>3.1991605918532904</v>
          </cell>
          <cell r="M66">
            <v>3.1968157937443316</v>
          </cell>
          <cell r="N66">
            <v>3.4746757205716898</v>
          </cell>
          <cell r="O66">
            <v>3.4678491083393452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4.2612310294061402</v>
          </cell>
          <cell r="E67">
            <v>4.6176743418737294</v>
          </cell>
          <cell r="F67">
            <v>4.7982708393373681</v>
          </cell>
          <cell r="G67">
            <v>5.1822838874116899</v>
          </cell>
          <cell r="H67">
            <v>5.2957400823983525</v>
          </cell>
          <cell r="I67">
            <v>5.6428748080113653</v>
          </cell>
          <cell r="J67">
            <v>6.0512989266639199</v>
          </cell>
          <cell r="K67">
            <v>14.754880354468389</v>
          </cell>
          <cell r="L67">
            <v>16.571870048265161</v>
          </cell>
          <cell r="M67">
            <v>17.492905681738037</v>
          </cell>
          <cell r="N67">
            <v>19.079590458232264</v>
          </cell>
          <cell r="O67">
            <v>20.335405737003935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1.8770962150218906</v>
          </cell>
          <cell r="E68">
            <v>2.1601081556392847</v>
          </cell>
          <cell r="F68">
            <v>1.8085180198566322</v>
          </cell>
          <cell r="G68">
            <v>1.9606218494240713</v>
          </cell>
          <cell r="H68">
            <v>2.0743891475403848</v>
          </cell>
          <cell r="I68">
            <v>2.1990340063898106</v>
          </cell>
          <cell r="J68">
            <v>2.1664006024959113</v>
          </cell>
          <cell r="K68">
            <v>3.0332677074725134</v>
          </cell>
          <cell r="L68">
            <v>2.1795944451561282</v>
          </cell>
          <cell r="M68">
            <v>2.1964417150545601</v>
          </cell>
          <cell r="N68">
            <v>2.1962669859215649</v>
          </cell>
          <cell r="O68">
            <v>2.196383078959538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0.68567485109111026</v>
          </cell>
          <cell r="E69">
            <v>0.74271472578527242</v>
          </cell>
          <cell r="F69">
            <v>0.85884227141691605</v>
          </cell>
          <cell r="G69">
            <v>0.88662608702832513</v>
          </cell>
          <cell r="H69">
            <v>0.7782662916773514</v>
          </cell>
          <cell r="I69">
            <v>0.47173608088538621</v>
          </cell>
          <cell r="J69"/>
          <cell r="L69">
            <v>2.9937565849999518E-2</v>
          </cell>
          <cell r="M69">
            <v>3.368558084656921E-2</v>
          </cell>
          <cell r="N69">
            <v>3.3852276265876641E-2</v>
          </cell>
          <cell r="O69">
            <v>5.0658595994929119E-2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0.62701987164010808</v>
          </cell>
          <cell r="E70">
            <v>0.68735779098212102</v>
          </cell>
          <cell r="F70">
            <v>0.67042368189145585</v>
          </cell>
          <cell r="G70">
            <v>0.68125335055873804</v>
          </cell>
          <cell r="H70">
            <v>2.8963262957467064</v>
          </cell>
          <cell r="I70">
            <v>4.3428886165842835</v>
          </cell>
          <cell r="J70">
            <v>4.818192324807967</v>
          </cell>
          <cell r="K70">
            <v>6.7523926947878632</v>
          </cell>
          <cell r="L70">
            <v>5.9296876969438213</v>
          </cell>
          <cell r="M70">
            <v>5.3502644108517909</v>
          </cell>
          <cell r="N70">
            <v>6.1427346775640288</v>
          </cell>
          <cell r="O70">
            <v>5.0821326904543289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6.327012693939712E-3</v>
          </cell>
          <cell r="H71">
            <v>1.0227650132645877E-2</v>
          </cell>
          <cell r="I71">
            <v>2.1292455045781766E-2</v>
          </cell>
          <cell r="J71">
            <v>1.9107137842306044E-2</v>
          </cell>
          <cell r="K71">
            <v>1.673388884423295E-2</v>
          </cell>
          <cell r="L71">
            <v>3.4596604023458981E-2</v>
          </cell>
          <cell r="M71">
            <v>1.9296680455720791E-2</v>
          </cell>
          <cell r="N71">
            <v>1.7451921904078786E-2</v>
          </cell>
          <cell r="O71">
            <v>2.3721713405967904E-2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24.189740384729642</v>
          </cell>
          <cell r="E72">
            <v>25.32693549331896</v>
          </cell>
          <cell r="F72">
            <v>20.923823331422774</v>
          </cell>
          <cell r="G72">
            <v>21.515618554894857</v>
          </cell>
          <cell r="H72">
            <v>21.677451293317095</v>
          </cell>
          <cell r="I72">
            <v>17.914847749532104</v>
          </cell>
          <cell r="J72">
            <v>6.0570899227450523</v>
          </cell>
          <cell r="K72">
            <v>4.375892199561199</v>
          </cell>
          <cell r="L72">
            <v>4.4540953685976135</v>
          </cell>
          <cell r="M72">
            <v>4.1416411600882945</v>
          </cell>
          <cell r="N72">
            <v>4.3010570208345884</v>
          </cell>
          <cell r="O72">
            <v>4.2638815138513895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9.4205741214075898E-3</v>
          </cell>
          <cell r="G73">
            <v>9.3243075908883283E-3</v>
          </cell>
          <cell r="H73">
            <v>9.3744362489331212E-2</v>
          </cell>
          <cell r="I73">
            <v>0.23218218360171064</v>
          </cell>
          <cell r="J73">
            <v>0.230558818283641</v>
          </cell>
          <cell r="K73">
            <v>0.3476548810427198</v>
          </cell>
          <cell r="L73">
            <v>0.20467842052322593</v>
          </cell>
          <cell r="M73">
            <v>0.54656728047171699</v>
          </cell>
          <cell r="N73">
            <v>0.38959744227136117</v>
          </cell>
          <cell r="O73">
            <v>0.41404966495576528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1.4100909044212091</v>
          </cell>
          <cell r="E74">
            <v>1.5273957851897171</v>
          </cell>
          <cell r="F74">
            <v>1.4018221205391368</v>
          </cell>
          <cell r="G74">
            <v>1.1776740844734137</v>
          </cell>
          <cell r="H74">
            <v>0.96076639629019089</v>
          </cell>
          <cell r="I74">
            <v>0.77824138547413979</v>
          </cell>
          <cell r="J74">
            <v>0.72964417780039637</v>
          </cell>
          <cell r="K74">
            <v>0.68121944311695271</v>
          </cell>
          <cell r="L74">
            <v>0.63187212197177633</v>
          </cell>
          <cell r="M74">
            <v>0.551759371948215</v>
          </cell>
          <cell r="N74">
            <v>0.5399994986247928</v>
          </cell>
          <cell r="O74">
            <v>0.44720210242018821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6.0204686616427191E-3</v>
          </cell>
          <cell r="H75">
            <v>1.7247820903421314E-2</v>
          </cell>
          <cell r="I75">
            <v>1.6443788671002053E-2</v>
          </cell>
          <cell r="J75">
            <v>1.4454477277570594E-2</v>
          </cell>
          <cell r="K75">
            <v>4.7454562160199526E-2</v>
          </cell>
          <cell r="L75">
            <v>7.4807209108845793E-2</v>
          </cell>
          <cell r="M75">
            <v>6.3523967100852702E-2</v>
          </cell>
          <cell r="N75">
            <v>9.5512635642318308E-2</v>
          </cell>
          <cell r="O75">
            <v>9.0531966940184339E-2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24.843095772819908</v>
          </cell>
          <cell r="E76">
            <v>21.017836729549458</v>
          </cell>
          <cell r="F76">
            <v>15.787315713496636</v>
          </cell>
          <cell r="G76">
            <v>13.149316531806065</v>
          </cell>
          <cell r="H76">
            <v>7.3046730439903236</v>
          </cell>
          <cell r="I76">
            <v>5.0021976383053053</v>
          </cell>
          <cell r="J76">
            <v>2.648564151021807</v>
          </cell>
          <cell r="K76">
            <v>0.72577652581047214</v>
          </cell>
          <cell r="L76">
            <v>0.71481065576739888</v>
          </cell>
          <cell r="M76">
            <v>0.72000040992149228</v>
          </cell>
          <cell r="N76">
            <v>0.72027739086023246</v>
          </cell>
          <cell r="O76">
            <v>0.72033287093465459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1.8870519309623079E-5</v>
          </cell>
          <cell r="E77">
            <v>2.005209735611755E-5</v>
          </cell>
          <cell r="F77">
            <v>4.8281432502553356E-3</v>
          </cell>
          <cell r="G77">
            <v>2.3781956313270094E-3</v>
          </cell>
          <cell r="H77">
            <v>4.324111771661511E-3</v>
          </cell>
          <cell r="I77">
            <v>5.5962888366827999E-3</v>
          </cell>
          <cell r="J77">
            <v>6.9013421166921954E-3</v>
          </cell>
          <cell r="K77">
            <v>7.0427322825333052E-3</v>
          </cell>
          <cell r="L77">
            <v>1.2199619967446488E-2</v>
          </cell>
          <cell r="M77">
            <v>1.3234392868344545E-2</v>
          </cell>
          <cell r="N77">
            <v>1.4462764222129275E-2</v>
          </cell>
          <cell r="O77">
            <v>1.8226891915456567E-2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1.8870519309623079E-5</v>
          </cell>
          <cell r="E78">
            <v>2.005209735611755E-5</v>
          </cell>
          <cell r="F78">
            <v>6.230212753075148E-3</v>
          </cell>
          <cell r="G78">
            <v>2.9729877308730295E-3</v>
          </cell>
          <cell r="H78">
            <v>5.2417141384117887E-3</v>
          </cell>
          <cell r="I78">
            <v>6.5843957045406409E-3</v>
          </cell>
          <cell r="J78">
            <v>7.8877462248278466E-3</v>
          </cell>
          <cell r="K78">
            <v>7.8260072762979388E-3</v>
          </cell>
          <cell r="L78">
            <v>1.3555781070077794E-2</v>
          </cell>
          <cell r="M78">
            <v>1.4705662833706239E-2</v>
          </cell>
          <cell r="N78">
            <v>1.6070473694588909E-2</v>
          </cell>
          <cell r="O78">
            <v>2.025294739452416E-2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1.5105639933101701E-2</v>
          </cell>
          <cell r="E79">
            <v>1.3719326344605601E-4</v>
          </cell>
          <cell r="F79">
            <v>4.6375565830006701E-4</v>
          </cell>
          <cell r="G79">
            <v>1.6122167249375E-4</v>
          </cell>
          <cell r="H79">
            <v>5.2288851593196501E-4</v>
          </cell>
          <cell r="I79">
            <v>7.0586622383013702E-4</v>
          </cell>
          <cell r="J79">
            <v>4.5707037587642299E-4</v>
          </cell>
          <cell r="K79">
            <v>1.1165009760612599E-3</v>
          </cell>
          <cell r="L79">
            <v>7.1395066923579003E-4</v>
          </cell>
          <cell r="M79">
            <v>9.9174579984650309E-4</v>
          </cell>
          <cell r="N79">
            <v>8.8653188168640398E-4</v>
          </cell>
          <cell r="O79">
            <v>1.0654103678749401E-3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1.5105639933101701E-2</v>
          </cell>
          <cell r="E80">
            <v>4.3113712000580028E-4</v>
          </cell>
          <cell r="F80">
            <v>7.7910541790010036E-4</v>
          </cell>
          <cell r="G80">
            <v>5.4072755943630063E-4</v>
          </cell>
          <cell r="H80">
            <v>8.1489736282345029E-4</v>
          </cell>
          <cell r="I80">
            <v>1.169974005770077E-3</v>
          </cell>
          <cell r="J80">
            <v>1.1073409104947591E-3</v>
          </cell>
          <cell r="K80">
            <v>1.6671682333080431E-3</v>
          </cell>
          <cell r="L80">
            <v>1.4395211102823688E-3</v>
          </cell>
          <cell r="M80">
            <v>1.7377296533564899E-3</v>
          </cell>
          <cell r="N80">
            <v>1.6345722273663659E-3</v>
          </cell>
          <cell r="O80">
            <v>1.8780233810192901E-3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0.10478026802437808</v>
          </cell>
          <cell r="F81">
            <v>0.1067380240160524</v>
          </cell>
          <cell r="G81">
            <v>0.10812920448379149</v>
          </cell>
          <cell r="H81">
            <v>0.27344133601815396</v>
          </cell>
          <cell r="I81">
            <v>0.94261748277224922</v>
          </cell>
          <cell r="J81">
            <v>1.1505744154486983</v>
          </cell>
          <cell r="K81">
            <v>1.2290205330734176</v>
          </cell>
          <cell r="L81">
            <v>1.2436964191903597</v>
          </cell>
          <cell r="M81">
            <v>1.2386139592738543</v>
          </cell>
          <cell r="N81">
            <v>1.2291194576813982</v>
          </cell>
          <cell r="O81">
            <v>1.2160575504704216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0.10478026802441733</v>
          </cell>
          <cell r="F82">
            <v>0.10673802401605226</v>
          </cell>
          <cell r="G82">
            <v>0.10812920448379146</v>
          </cell>
          <cell r="H82">
            <v>0.27344133601815407</v>
          </cell>
          <cell r="I82">
            <v>0.94261748277224966</v>
          </cell>
          <cell r="J82">
            <v>1.1505744154486994</v>
          </cell>
          <cell r="K82">
            <v>1.2290205330734179</v>
          </cell>
          <cell r="L82">
            <v>1.2436964191903606</v>
          </cell>
          <cell r="M82">
            <v>1.2386139592738545</v>
          </cell>
          <cell r="N82">
            <v>1.2291194576813991</v>
          </cell>
          <cell r="O82">
            <v>1.2160575504704216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4.3973002532470299E-3</v>
          </cell>
          <cell r="F83">
            <v>7.8526091503990799E-5</v>
          </cell>
          <cell r="G83">
            <v>3.3686032368944001E-5</v>
          </cell>
          <cell r="H83">
            <v>6.3372933188874303E-3</v>
          </cell>
          <cell r="I83">
            <v>3.4132211827470497E-2</v>
          </cell>
          <cell r="J83">
            <v>2.07487594125642E-2</v>
          </cell>
          <cell r="K83">
            <v>5.8929439506159604E-3</v>
          </cell>
          <cell r="L83">
            <v>8.9609801502000194E-3</v>
          </cell>
          <cell r="M83">
            <v>3.1637405417797498E-2</v>
          </cell>
          <cell r="N83">
            <v>2.0807949537324202E-2</v>
          </cell>
          <cell r="O83">
            <v>6.6769917436629803E-3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4.3973002532470299E-3</v>
          </cell>
          <cell r="F84">
            <v>4.4716595068226258E-3</v>
          </cell>
          <cell r="G84">
            <v>4.4973829391832401E-3</v>
          </cell>
          <cell r="H84">
            <v>1.0816521762351077E-2</v>
          </cell>
          <cell r="I84">
            <v>4.3239529590148935E-2</v>
          </cell>
          <cell r="J84">
            <v>6.1225296950734837E-2</v>
          </cell>
          <cell r="K84">
            <v>6.7072340608635359E-2</v>
          </cell>
          <cell r="L84">
            <v>6.7086679869656315E-2</v>
          </cell>
          <cell r="M84">
            <v>6.7190534045793643E-2</v>
          </cell>
          <cell r="N84">
            <v>6.7251596442029382E-2</v>
          </cell>
          <cell r="O84">
            <v>6.8018186067553679E-2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3.2485440981987425E-3</v>
          </cell>
          <cell r="E85">
            <v>7.9051090813791105E-3</v>
          </cell>
          <cell r="F85">
            <v>5.9324013653981929E-3</v>
          </cell>
          <cell r="G85">
            <v>8.5068051812860462E-4</v>
          </cell>
          <cell r="H85">
            <v>9.3881717194618645E-4</v>
          </cell>
          <cell r="I85">
            <v>8.5858985250326426E-4</v>
          </cell>
          <cell r="J85">
            <v>1.8840081569512276E-5</v>
          </cell>
          <cell r="K85">
            <v>1.7879888324420675E-5</v>
          </cell>
          <cell r="L85">
            <v>5.3004967766557783E-4</v>
          </cell>
          <cell r="M85">
            <v>2.4599666876732641E-4</v>
          </cell>
          <cell r="N85">
            <v>1.1627818244065464E-3</v>
          </cell>
          <cell r="O85">
            <v>4.0193926538775902E-3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>
            <v>2.4528952052582146E-5</v>
          </cell>
          <cell r="F86">
            <v>3.4577324405167623E-5</v>
          </cell>
          <cell r="G86">
            <v>3.9472267798559503E-5</v>
          </cell>
          <cell r="H86">
            <v>3.9168515403065999E-5</v>
          </cell>
          <cell r="I86">
            <v>3.4094670020433771E-5</v>
          </cell>
          <cell r="J86">
            <v>1.3250895017618541E-5</v>
          </cell>
          <cell r="K86">
            <v>1.2958621231672119E-5</v>
          </cell>
          <cell r="L86">
            <v>6.427412436719249E-5</v>
          </cell>
          <cell r="M86">
            <v>9.9749802123234719E-5</v>
          </cell>
          <cell r="N86">
            <v>2.0376197686278023E-4</v>
          </cell>
          <cell r="O86">
            <v>2.7394823535811303E-4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3.8523393294236007E-2</v>
          </cell>
          <cell r="E87">
            <v>8.2404526470853529E-3</v>
          </cell>
          <cell r="F87">
            <v>2.5650011502460643E-2</v>
          </cell>
          <cell r="G87">
            <v>2.0970827455778687E-2</v>
          </cell>
          <cell r="H87">
            <v>1.4487460900088147E-2</v>
          </cell>
          <cell r="I87">
            <v>6.0212322687089957E-3</v>
          </cell>
          <cell r="J87">
            <v>6.0530248003698752E-6</v>
          </cell>
          <cell r="K87">
            <v>4.4466892994586018E-6</v>
          </cell>
          <cell r="L87">
            <v>1.7807087366067498E-2</v>
          </cell>
          <cell r="M87">
            <v>2.9516486027864927E-2</v>
          </cell>
          <cell r="N87">
            <v>7.7808725154948521E-2</v>
          </cell>
          <cell r="O87">
            <v>7.646946900913211E-2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4.1771937392434767E-2</v>
          </cell>
          <cell r="E88">
            <v>1.617009068051704E-2</v>
          </cell>
          <cell r="F88">
            <v>3.1616990192264001E-2</v>
          </cell>
          <cell r="G88">
            <v>2.1860980241705866E-2</v>
          </cell>
          <cell r="H88">
            <v>1.5465446587437402E-2</v>
          </cell>
          <cell r="I88">
            <v>6.9139167912326896E-3</v>
          </cell>
          <cell r="J88">
            <v>3.8144001387500743E-5</v>
          </cell>
          <cell r="K88">
            <v>3.5285198855551382E-5</v>
          </cell>
          <cell r="L88">
            <v>1.8401411168100273E-2</v>
          </cell>
          <cell r="M88">
            <v>2.9862232498755494E-2</v>
          </cell>
          <cell r="N88">
            <v>7.9175268956217931E-2</v>
          </cell>
          <cell r="O88">
            <v>8.0762809898367774E-2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3.560039877151056</v>
          </cell>
          <cell r="E89">
            <v>3.4647562275505872</v>
          </cell>
          <cell r="F89">
            <v>3.0277114276553958E-2</v>
          </cell>
          <cell r="G89">
            <v>2.6878038182588946E-3</v>
          </cell>
          <cell r="H89">
            <v>3.5603580817017999E-3</v>
          </cell>
          <cell r="I89">
            <v>7.3993789970560209E-3</v>
          </cell>
          <cell r="J89">
            <v>3.5656252983064848E-3</v>
          </cell>
          <cell r="K89">
            <v>6.0679650649007179E-5</v>
          </cell>
          <cell r="L89">
            <v>9.8439720406752777E-5</v>
          </cell>
          <cell r="M89">
            <v>1.1170452887255908E-4</v>
          </cell>
          <cell r="N89">
            <v>1.1582959920216714E-4</v>
          </cell>
          <cell r="O89">
            <v>1.5757991956825548E-4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330.01569661190302</v>
          </cell>
          <cell r="E90">
            <v>321.18290229394</v>
          </cell>
          <cell r="F90">
            <v>2.8066884934365501</v>
          </cell>
          <cell r="G90">
            <v>0.2491594139526</v>
          </cell>
          <cell r="H90">
            <v>0.33004519417375699</v>
          </cell>
          <cell r="I90">
            <v>0.68592243302709399</v>
          </cell>
          <cell r="J90">
            <v>0.33053346515301102</v>
          </cell>
          <cell r="K90">
            <v>5.62500361516297E-3</v>
          </cell>
          <cell r="L90">
            <v>9.1253620817059802E-3</v>
          </cell>
          <cell r="M90">
            <v>1.0355009826486201E-2</v>
          </cell>
          <cell r="N90">
            <v>1.07374038460409E-2</v>
          </cell>
          <cell r="O90">
            <v>1.46076585439773E-2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3.560039877151056</v>
          </cell>
          <cell r="E91">
            <v>3.4647562275505872</v>
          </cell>
          <cell r="F91">
            <v>3.0277114276553958E-2</v>
          </cell>
          <cell r="G91">
            <v>2.6878038182588946E-3</v>
          </cell>
          <cell r="H91">
            <v>3.5603580817017999E-3</v>
          </cell>
          <cell r="I91">
            <v>7.3993789970560209E-3</v>
          </cell>
          <cell r="J91">
            <v>3.5656252983064848E-3</v>
          </cell>
          <cell r="K91">
            <v>6.0679650649007179E-5</v>
          </cell>
          <cell r="L91">
            <v>9.8439720406752777E-5</v>
          </cell>
          <cell r="M91">
            <v>1.1170452887255908E-4</v>
          </cell>
          <cell r="N91">
            <v>1.1582959920216714E-4</v>
          </cell>
          <cell r="O91">
            <v>1.5757991956825548E-4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0.38998757771330095</v>
          </cell>
          <cell r="E92">
            <v>0.78032332028898921</v>
          </cell>
          <cell r="F92">
            <v>0.78015153141961036</v>
          </cell>
          <cell r="G92">
            <v>0.78039521719449356</v>
          </cell>
          <cell r="H92">
            <v>2.8206180650366113</v>
          </cell>
          <cell r="I92">
            <v>4.2467118942755713</v>
          </cell>
          <cell r="J92">
            <v>4.2467246365265314</v>
          </cell>
          <cell r="K92">
            <v>4.2468535948937367</v>
          </cell>
          <cell r="L92">
            <v>4.2470160044597263</v>
          </cell>
          <cell r="M92">
            <v>4.246820426280034</v>
          </cell>
          <cell r="N92">
            <v>2.3452308662606232</v>
          </cell>
          <cell r="O92">
            <v>0.78055267270923712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0.38998757771330095</v>
          </cell>
          <cell r="E93">
            <v>0.78032332028898921</v>
          </cell>
          <cell r="F93">
            <v>0.78015153141961036</v>
          </cell>
          <cell r="G93">
            <v>0.78039521719449356</v>
          </cell>
          <cell r="H93">
            <v>2.8206180650366113</v>
          </cell>
          <cell r="I93">
            <v>4.2467118942755713</v>
          </cell>
          <cell r="J93">
            <v>4.2467246365265314</v>
          </cell>
          <cell r="K93">
            <v>4.2468535948937367</v>
          </cell>
          <cell r="L93">
            <v>4.2470160044597263</v>
          </cell>
          <cell r="M93">
            <v>4.246820426280034</v>
          </cell>
          <cell r="N93">
            <v>2.3452308662606232</v>
          </cell>
          <cell r="O93">
            <v>0.78055267270923712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2.7551553388854001E-2</v>
          </cell>
          <cell r="E94">
            <v>2.75513805052876E-2</v>
          </cell>
          <cell r="F94">
            <v>3.2575252235635601E-6</v>
          </cell>
          <cell r="G94">
            <v>1.3188703683382E-5</v>
          </cell>
          <cell r="H94">
            <v>0.14408270703217901</v>
          </cell>
          <cell r="I94">
            <v>0.100705716879471</v>
          </cell>
          <cell r="J94">
            <v>6.28284013623453E-7</v>
          </cell>
          <cell r="K94">
            <v>2.7086581332509699E-2</v>
          </cell>
          <cell r="L94">
            <v>2.80749536197735E-2</v>
          </cell>
          <cell r="M94">
            <v>5.3537039341359005E-7</v>
          </cell>
          <cell r="N94">
            <v>1.06970124344447E-6</v>
          </cell>
          <cell r="O94">
            <v>1.5199632793337599E-7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2.7551553388854001E-2</v>
          </cell>
          <cell r="E95">
            <v>5.5102933894141601E-2</v>
          </cell>
          <cell r="F95">
            <v>5.5106191419365201E-2</v>
          </cell>
          <cell r="G95">
            <v>5.5119380123048498E-2</v>
          </cell>
          <cell r="H95">
            <v>0.199202087155228</v>
          </cell>
          <cell r="I95">
            <v>0.29990780403469902</v>
          </cell>
          <cell r="J95">
            <v>0.299908432318712</v>
          </cell>
          <cell r="K95">
            <v>0.299897017035539</v>
          </cell>
          <cell r="L95">
            <v>0.29996122613561699</v>
          </cell>
          <cell r="M95">
            <v>0.29995112251834</v>
          </cell>
          <cell r="N95">
            <v>0.16562421443369801</v>
          </cell>
          <cell r="O95">
            <v>5.5163920304261697E-2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4.6280500994217704</v>
          </cell>
          <cell r="E96">
            <v>3.7722877377741519</v>
          </cell>
          <cell r="F96">
            <v>3.2031886533611935</v>
          </cell>
          <cell r="G96">
            <v>2.6862005986787909</v>
          </cell>
          <cell r="H96">
            <v>1.5231149789113785</v>
          </cell>
          <cell r="I96">
            <v>0.95742665670235372</v>
          </cell>
          <cell r="J96">
            <v>0.63962744946454531</v>
          </cell>
          <cell r="K96">
            <v>0.34366200586364987</v>
          </cell>
          <cell r="L96">
            <v>0.3617019000254848</v>
          </cell>
          <cell r="M96">
            <v>0.50622876438762554</v>
          </cell>
          <cell r="N96">
            <v>1.8239389423942307</v>
          </cell>
          <cell r="O96">
            <v>0.33287468541776155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4.8716316836018576</v>
          </cell>
          <cell r="E97">
            <v>3.9708291976570029</v>
          </cell>
          <cell r="F97">
            <v>3.3717775298538837</v>
          </cell>
          <cell r="G97">
            <v>2.8275795775566199</v>
          </cell>
          <cell r="H97">
            <v>1.6032789251698714</v>
          </cell>
          <cell r="I97">
            <v>1.0078175333708983</v>
          </cell>
          <cell r="J97">
            <v>0.67329205206794207</v>
          </cell>
          <cell r="K97">
            <v>0.36174947985647388</v>
          </cell>
          <cell r="L97">
            <v>0.38073884213208931</v>
          </cell>
          <cell r="M97">
            <v>0.53287238356592159</v>
          </cell>
          <cell r="N97">
            <v>1.9199357288360295</v>
          </cell>
          <cell r="O97">
            <v>0.35039440570290736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1.56239355915822E-5</v>
          </cell>
          <cell r="E98">
            <v>2.14714483388773E-5</v>
          </cell>
          <cell r="F98">
            <v>3.3133767264714602E-5</v>
          </cell>
          <cell r="G98">
            <v>2.7378988412700401E-4</v>
          </cell>
          <cell r="H98">
            <v>0.103490312075335</v>
          </cell>
          <cell r="I98">
            <v>1.8614921914649901E-3</v>
          </cell>
          <cell r="J98">
            <v>1.5523427428881599E-5</v>
          </cell>
          <cell r="K98">
            <v>3.1325239794701198E-2</v>
          </cell>
          <cell r="L98">
            <v>5.5830289604059799E-3</v>
          </cell>
          <cell r="M98">
            <v>1.86668082641793E-2</v>
          </cell>
          <cell r="N98">
            <v>0.10626973856284699</v>
          </cell>
          <cell r="O98">
            <v>3.1742515146311902E-5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0.32681676788393055</v>
          </cell>
          <cell r="E99">
            <v>0.32682929888159451</v>
          </cell>
          <cell r="F99">
            <v>0.3268530389389529</v>
          </cell>
          <cell r="G99">
            <v>0.32710962591404624</v>
          </cell>
          <cell r="H99">
            <v>0.18853311400728584</v>
          </cell>
          <cell r="I99">
            <v>0.10556965008053074</v>
          </cell>
          <cell r="J99">
            <v>8.2611054442296203E-2</v>
          </cell>
          <cell r="K99">
            <v>3.3185872862037787E-2</v>
          </cell>
          <cell r="L99">
            <v>3.7187789976065658E-2</v>
          </cell>
          <cell r="M99">
            <v>5.5551233477412178E-2</v>
          </cell>
          <cell r="N99">
            <v>0.13427809132989502</v>
          </cell>
          <cell r="O99">
            <v>4.8615968176591196E-2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2.5782386626494987E-3</v>
          </cell>
          <cell r="F100">
            <v>4.2935447580104757E-2</v>
          </cell>
          <cell r="G100">
            <v>4.283911585353499E-2</v>
          </cell>
          <cell r="H100">
            <v>4.6421894540677813E-2</v>
          </cell>
          <cell r="I100">
            <v>2.7611402324561725E-2</v>
          </cell>
          <cell r="J100"/>
          <cell r="K100"/>
          <cell r="L100">
            <v>2.405051161909489E-2</v>
          </cell>
          <cell r="M100">
            <v>3.344034761526464E-2</v>
          </cell>
          <cell r="N100">
            <v>1.4811672471032619E-2</v>
          </cell>
          <cell r="O100">
            <v>2.2835644674059595E-2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2.5782386626494987E-3</v>
          </cell>
          <cell r="F101">
            <v>4.2935447580104757E-2</v>
          </cell>
          <cell r="G101">
            <v>4.283911585353499E-2</v>
          </cell>
          <cell r="H101">
            <v>4.6421894540677813E-2</v>
          </cell>
          <cell r="I101">
            <v>2.7611402324561725E-2</v>
          </cell>
          <cell r="J101"/>
          <cell r="K101"/>
          <cell r="L101">
            <v>2.405051161909489E-2</v>
          </cell>
          <cell r="M101">
            <v>3.344034761526464E-2</v>
          </cell>
          <cell r="N101">
            <v>1.4811672471032619E-2</v>
          </cell>
          <cell r="O101">
            <v>2.2835644674059595E-2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2.6042814774237359E-3</v>
          </cell>
          <cell r="F102">
            <v>4.3369138969802809E-2</v>
          </cell>
          <cell r="G102">
            <v>4.327183419548989E-2</v>
          </cell>
          <cell r="H102">
            <v>4.6890802566341226E-2</v>
          </cell>
          <cell r="I102">
            <v>2.7890305378345168E-2</v>
          </cell>
          <cell r="J102"/>
          <cell r="K102"/>
          <cell r="L102">
            <v>2.4293446079893821E-2</v>
          </cell>
          <cell r="M102">
            <v>3.3778128904307703E-2</v>
          </cell>
          <cell r="N102">
            <v>1.4961285324275377E-2</v>
          </cell>
          <cell r="O102">
            <v>2.3066307751575334E-2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3.4058122360121102E-4</v>
          </cell>
          <cell r="F103">
            <v>3.84315043547117E-3</v>
          </cell>
          <cell r="G103">
            <v>2.6573971551761199E-3</v>
          </cell>
          <cell r="H103">
            <v>2.3228094681740398E-3</v>
          </cell>
          <cell r="I103">
            <v>1.64769227358338E-3</v>
          </cell>
          <cell r="J103">
            <v>2.1820905838469599E-7</v>
          </cell>
          <cell r="K103">
            <v>2.8958589846385503E-7</v>
          </cell>
          <cell r="L103">
            <v>2.9977247417336699E-3</v>
          </cell>
          <cell r="M103">
            <v>3.2822341049369998E-3</v>
          </cell>
          <cell r="N103">
            <v>1.1504964971512999E-3</v>
          </cell>
          <cell r="O103">
            <v>2.2615230517539801E-3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3.4058122360121102E-4</v>
          </cell>
          <cell r="F104">
            <v>4.0599425484345577E-3</v>
          </cell>
          <cell r="G104">
            <v>3.9582885975000901E-3</v>
          </cell>
          <cell r="H104">
            <v>3.9105105060726003E-3</v>
          </cell>
          <cell r="I104">
            <v>2.3732291535428799E-3</v>
          </cell>
          <cell r="J104">
            <v>5.0306980803327406E-17</v>
          </cell>
          <cell r="K104">
            <v>4.9873299934333204E-17</v>
          </cell>
          <cell r="L104">
            <v>2.99777099276838E-3</v>
          </cell>
          <cell r="M104">
            <v>4.2202034736106998E-3</v>
          </cell>
          <cell r="N104">
            <v>1.9619884236673603E-3</v>
          </cell>
          <cell r="O104">
            <v>3.0335276667983998E-3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0.60738843190102976</v>
          </cell>
          <cell r="E105">
            <v>1.2153761255436895</v>
          </cell>
          <cell r="F105">
            <v>1.2151000324107712</v>
          </cell>
          <cell r="G105">
            <v>1.215326369082097</v>
          </cell>
          <cell r="H105">
            <v>3.7666560465242225</v>
          </cell>
          <cell r="I105">
            <v>5.9878339613251352</v>
          </cell>
          <cell r="J105">
            <v>5.9878371659507081</v>
          </cell>
          <cell r="K105">
            <v>6.2531378990879247</v>
          </cell>
          <cell r="L105">
            <v>6.6147967381858166</v>
          </cell>
          <cell r="M105">
            <v>6.6145104506234427</v>
          </cell>
          <cell r="N105">
            <v>4.1679847937737247</v>
          </cell>
          <cell r="O105">
            <v>1.8411849309673582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0.60738843190102976</v>
          </cell>
          <cell r="E106">
            <v>1.2153761255436895</v>
          </cell>
          <cell r="F106">
            <v>1.2151000324107712</v>
          </cell>
          <cell r="G106">
            <v>1.215326369082097</v>
          </cell>
          <cell r="H106">
            <v>3.7666560465242225</v>
          </cell>
          <cell r="I106">
            <v>5.9878339613251352</v>
          </cell>
          <cell r="J106">
            <v>5.9878371659507081</v>
          </cell>
          <cell r="K106">
            <v>6.2531378990879247</v>
          </cell>
          <cell r="L106">
            <v>6.6147967381858166</v>
          </cell>
          <cell r="M106">
            <v>6.6145104506234427</v>
          </cell>
          <cell r="N106">
            <v>4.1679847937737247</v>
          </cell>
          <cell r="O106">
            <v>1.8411849309673582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4.2912087156360697E-2</v>
          </cell>
          <cell r="E107">
            <v>4.2911895924021802E-2</v>
          </cell>
          <cell r="F107">
            <v>1.7230836772608801E-6</v>
          </cell>
          <cell r="G107">
            <v>9.7407701916659593E-6</v>
          </cell>
          <cell r="H107">
            <v>0.18017364736636099</v>
          </cell>
          <cell r="I107">
            <v>0.15685187192939201</v>
          </cell>
          <cell r="J107">
            <v>6.50751032889615E-7</v>
          </cell>
          <cell r="K107">
            <v>6.0913451109752402E-2</v>
          </cell>
          <cell r="L107">
            <v>6.9215236579453804E-2</v>
          </cell>
          <cell r="M107">
            <v>5.8929262486885097E-7</v>
          </cell>
          <cell r="N107">
            <v>8.26951067542315E-7</v>
          </cell>
          <cell r="O107">
            <v>1.5232490626821699E-7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4.2912087156360697E-2</v>
          </cell>
          <cell r="E108">
            <v>8.5823983080382499E-2</v>
          </cell>
          <cell r="F108">
            <v>8.5825706164059795E-2</v>
          </cell>
          <cell r="G108">
            <v>8.5835446934251394E-2</v>
          </cell>
          <cell r="H108">
            <v>0.26600909430061198</v>
          </cell>
          <cell r="I108">
            <v>0.42286096623000402</v>
          </cell>
          <cell r="J108">
            <v>0.42286161698103703</v>
          </cell>
          <cell r="K108">
            <v>0.44156937917070599</v>
          </cell>
          <cell r="L108">
            <v>0.46716250808607601</v>
          </cell>
          <cell r="M108">
            <v>0.467155447028617</v>
          </cell>
          <cell r="N108">
            <v>0.29434017374883198</v>
          </cell>
          <cell r="O108">
            <v>0.130130907008838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1.0151782794607024E-2</v>
          </cell>
          <cell r="E109">
            <v>5.6354489564601672E-2</v>
          </cell>
          <cell r="F109">
            <v>7.1586144434488868E-3</v>
          </cell>
          <cell r="G109">
            <v>6.4954375267125223E-3</v>
          </cell>
          <cell r="H109">
            <v>3.4713473434917195E-3</v>
          </cell>
          <cell r="I109">
            <v>2.7108742665518572E-3</v>
          </cell>
          <cell r="J109">
            <v>2.9305778072635301E-3</v>
          </cell>
          <cell r="K109">
            <v>2.0382257429598727E-4</v>
          </cell>
          <cell r="L109">
            <v>1.7440689744837284E-2</v>
          </cell>
          <cell r="M109">
            <v>2.0989753301286065E-2</v>
          </cell>
          <cell r="N109">
            <v>1.8418107945022702E-2</v>
          </cell>
          <cell r="O109">
            <v>2.5830539543297473E-2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1.10261110329113E-5</v>
          </cell>
          <cell r="E110">
            <v>1.2739126034475363E-5</v>
          </cell>
          <cell r="F110">
            <v>8.4520908967757746E-6</v>
          </cell>
          <cell r="G110">
            <v>1.1822448948794462E-3</v>
          </cell>
          <cell r="H110">
            <v>3.2504063331612016E-4</v>
          </cell>
          <cell r="I110">
            <v>7.39663510509757E-6</v>
          </cell>
          <cell r="J110">
            <v>1.0735230694964776E-3</v>
          </cell>
          <cell r="K110">
            <v>1.8015484935573486E-4</v>
          </cell>
          <cell r="L110">
            <v>2.1385665412996823E-3</v>
          </cell>
          <cell r="M110">
            <v>2.0154502634190377E-3</v>
          </cell>
          <cell r="N110">
            <v>1.1246626077968023E-3</v>
          </cell>
          <cell r="O110">
            <v>2.0875181900264941E-3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1.3176333218258635E-5</v>
          </cell>
          <cell r="E111">
            <v>8.9276727030496106E-6</v>
          </cell>
          <cell r="F111">
            <v>7.366316732990208E-6</v>
          </cell>
          <cell r="G111">
            <v>6.375281568234512E-4</v>
          </cell>
          <cell r="H111">
            <v>3.7038207484646989E-4</v>
          </cell>
          <cell r="I111"/>
          <cell r="J111">
            <v>7.7286833682906259E-4</v>
          </cell>
          <cell r="K111"/>
          <cell r="L111">
            <v>3.9757442497795215E-3</v>
          </cell>
          <cell r="M111">
            <v>2.8327006957041666E-3</v>
          </cell>
          <cell r="N111">
            <v>4.1275780654515259E-3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1.1809936605490488E-5</v>
          </cell>
          <cell r="E112">
            <v>6.4320798855373886E-6</v>
          </cell>
          <cell r="F112">
            <v>7.4737620484692358E-6</v>
          </cell>
          <cell r="G112">
            <v>4.4636726455678824E-4</v>
          </cell>
          <cell r="H112">
            <v>6.63940692228677E-7</v>
          </cell>
          <cell r="I112"/>
          <cell r="J112">
            <v>8.4101754025935115E-4</v>
          </cell>
          <cell r="L112">
            <v>1.941209222876093E-3</v>
          </cell>
          <cell r="M112">
            <v>2.7017574190430762E-3</v>
          </cell>
          <cell r="N112">
            <v>7.8228255502965963E-4</v>
          </cell>
          <cell r="O112">
            <v>3.2066700070502666E-3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8.7862861240041218E-6</v>
          </cell>
          <cell r="E113">
            <v>9.0505685935742605E-6</v>
          </cell>
          <cell r="F113">
            <v>1.299460866725317E-6</v>
          </cell>
          <cell r="G113">
            <v>4.4036665211325828E-4</v>
          </cell>
          <cell r="H113">
            <v>1.4878094288149209E-3</v>
          </cell>
          <cell r="I113">
            <v>1.7205734490358296E-3</v>
          </cell>
          <cell r="J113">
            <v>2.1156409246231794E-4</v>
          </cell>
          <cell r="L113">
            <v>2.7270779165096564E-3</v>
          </cell>
          <cell r="M113">
            <v>2.6538268220782056E-3</v>
          </cell>
          <cell r="N113">
            <v>1.8648830225319044E-3</v>
          </cell>
          <cell r="O113">
            <v>5.2138679434973086E-3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4.7916894644890488E-3</v>
          </cell>
          <cell r="E114">
            <v>3.7644809105746087E-2</v>
          </cell>
          <cell r="F114">
            <v>3.6430693847354055E-3</v>
          </cell>
          <cell r="G114">
            <v>1.2396857370487583E-3</v>
          </cell>
          <cell r="H114">
            <v>2.6828848671381112E-4</v>
          </cell>
          <cell r="I114">
            <v>1.6525356769622198E-4</v>
          </cell>
          <cell r="J114">
            <v>5.7496643276900067E-6</v>
          </cell>
          <cell r="K114">
            <v>9.5074200492180585E-6</v>
          </cell>
          <cell r="L114">
            <v>9.7683025486485918E-4</v>
          </cell>
          <cell r="M114">
            <v>1.8775214959595233E-3</v>
          </cell>
          <cell r="N114">
            <v>1.4650037152892882E-3</v>
          </cell>
          <cell r="O114">
            <v>1.2607215554721527E-4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1.0545363577174608E-5</v>
          </cell>
          <cell r="E115">
            <v>4.960196670729583E-3</v>
          </cell>
          <cell r="F115"/>
          <cell r="G115">
            <v>8.7082990590675949E-4</v>
          </cell>
          <cell r="H115"/>
          <cell r="I115"/>
          <cell r="J115">
            <v>1.1811163426897611E-5</v>
          </cell>
          <cell r="K115">
            <v>3.2043446829333694E-6</v>
          </cell>
          <cell r="L115">
            <v>1.6731751980472518E-3</v>
          </cell>
          <cell r="M115">
            <v>2.897875717942091E-3</v>
          </cell>
          <cell r="N115">
            <v>4.7955792822092528E-3</v>
          </cell>
          <cell r="O115">
            <v>6.8181565831634504E-3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5.2931351922618905E-3</v>
          </cell>
          <cell r="E116">
            <v>6.3080472660200686E-3</v>
          </cell>
          <cell r="F116">
            <v>3.4909534281685243E-3</v>
          </cell>
          <cell r="G116">
            <v>8.7784829390715326E-4</v>
          </cell>
          <cell r="H116">
            <v>3.6156699006254623E-6</v>
          </cell>
          <cell r="I116"/>
          <cell r="J116">
            <v>6.0530248003698752E-6</v>
          </cell>
          <cell r="K116">
            <v>4.4466892994586018E-6</v>
          </cell>
          <cell r="L116">
            <v>1.4382720930389587E-3</v>
          </cell>
          <cell r="M116">
            <v>2.7933967955223135E-3</v>
          </cell>
          <cell r="N116">
            <v>5.7293447891958811E-4</v>
          </cell>
          <cell r="O116">
            <v>1.008797938292758E-4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1.1614107298247238E-5</v>
          </cell>
          <cell r="E117">
            <v>7.4042870748893012E-3</v>
          </cell>
          <cell r="F117"/>
          <cell r="G117">
            <v>8.0056662147691036E-4</v>
          </cell>
          <cell r="H117">
            <v>1.0155471092075426E-3</v>
          </cell>
          <cell r="I117">
            <v>8.1765061471470823E-4</v>
          </cell>
          <cell r="J117">
            <v>7.99091566136613E-6</v>
          </cell>
          <cell r="K117">
            <v>6.5092709086423292E-6</v>
          </cell>
          <cell r="L117">
            <v>2.5698142684212537E-3</v>
          </cell>
          <cell r="M117">
            <v>3.2172240916176552E-3</v>
          </cell>
          <cell r="N117">
            <v>3.6851842177946605E-3</v>
          </cell>
          <cell r="O117">
            <v>8.2773748701834779E-3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7.0749485844087143E-3</v>
          </cell>
          <cell r="H118">
            <v>2.0211673159421892E-2</v>
          </cell>
          <cell r="I118">
            <v>0.17052829350674695</v>
          </cell>
          <cell r="J118">
            <v>0.31794443575039638</v>
          </cell>
          <cell r="K118">
            <v>0.5327574830491737</v>
          </cell>
          <cell r="L118">
            <v>0.4909422533883202</v>
          </cell>
          <cell r="M118">
            <v>0.34104004541879268</v>
          </cell>
          <cell r="N118">
            <v>0.16690146115836246</v>
          </cell>
          <cell r="O118">
            <v>0.10549598536352406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7.1464127115239539E-3</v>
          </cell>
          <cell r="H119">
            <v>2.041583147416353E-2</v>
          </cell>
          <cell r="I119">
            <v>0.17225080152196653</v>
          </cell>
          <cell r="J119">
            <v>0.32115599570747139</v>
          </cell>
          <cell r="K119">
            <v>0.53813887176684227</v>
          </cell>
          <cell r="L119">
            <v>0.4959012660488083</v>
          </cell>
          <cell r="M119">
            <v>0.34448489436241697</v>
          </cell>
          <cell r="N119">
            <v>0.16858733450339641</v>
          </cell>
          <cell r="O119">
            <v>0.10656160137729695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7.0749485844087143E-3</v>
          </cell>
          <cell r="H120">
            <v>2.0211673159421892E-2</v>
          </cell>
          <cell r="I120">
            <v>0.17052829350674695</v>
          </cell>
          <cell r="J120">
            <v>0.31794443575039638</v>
          </cell>
          <cell r="K120">
            <v>0.5327574830491737</v>
          </cell>
          <cell r="L120">
            <v>0.4909422533883202</v>
          </cell>
          <cell r="M120">
            <v>0.34104004541879268</v>
          </cell>
          <cell r="N120">
            <v>0.16690146115836246</v>
          </cell>
          <cell r="O120">
            <v>0.10549598536352406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8.0091205242427605E-4</v>
          </cell>
          <cell r="H121">
            <v>1.6681833199732501E-3</v>
          </cell>
          <cell r="I121">
            <v>1.2262978237964E-2</v>
          </cell>
          <cell r="J121">
            <v>1.80223985054393E-2</v>
          </cell>
          <cell r="K121">
            <v>3.04583390656698E-2</v>
          </cell>
          <cell r="L121">
            <v>2.4536769038185802E-2</v>
          </cell>
          <cell r="M121">
            <v>1.58082207402747E-2</v>
          </cell>
          <cell r="N121">
            <v>7.5483022949135604E-3</v>
          </cell>
          <cell r="O121">
            <v>4.9771325935355597E-3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8.0091205242427605E-4</v>
          </cell>
          <cell r="H122">
            <v>2.0120432565622669E-3</v>
          </cell>
          <cell r="I122">
            <v>1.31629324576653E-2</v>
          </cell>
          <cell r="J122">
            <v>2.4215604924860086E-2</v>
          </cell>
          <cell r="K122">
            <v>4.03405556849439E-2</v>
          </cell>
          <cell r="L122">
            <v>3.7382309693159699E-2</v>
          </cell>
          <cell r="M122">
            <v>2.6071940031127804E-2</v>
          </cell>
          <cell r="N122">
            <v>1.2931367805423297E-2</v>
          </cell>
          <cell r="O122">
            <v>8.8469901377521976E-3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1.10261110329113E-5</v>
          </cell>
          <cell r="E123">
            <v>1.2739126034475363E-5</v>
          </cell>
          <cell r="F123">
            <v>8.4520908967757746E-6</v>
          </cell>
          <cell r="G123">
            <v>8.328657606403396E-3</v>
          </cell>
          <cell r="H123">
            <v>2.0740872107479647E-2</v>
          </cell>
          <cell r="I123">
            <v>0.17225819815707163</v>
          </cell>
          <cell r="J123">
            <v>0.32222951877696765</v>
          </cell>
          <cell r="K123">
            <v>0.53831902661619779</v>
          </cell>
          <cell r="L123">
            <v>0.49803983259010848</v>
          </cell>
          <cell r="M123">
            <v>0.34650034462583623</v>
          </cell>
          <cell r="N123">
            <v>0.16971199711119342</v>
          </cell>
          <cell r="O123">
            <v>0.10864911956732348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1.0059506754262162E-5</v>
          </cell>
          <cell r="E124">
            <v>1.2977886598053245E-5</v>
          </cell>
          <cell r="F124">
            <v>1.49474133975968E-5</v>
          </cell>
          <cell r="G124">
            <v>1.2571028092397802E-4</v>
          </cell>
          <cell r="H124">
            <v>1.719435122853984E-3</v>
          </cell>
          <cell r="I124">
            <v>1.9787640675880346E-3</v>
          </cell>
          <cell r="J124">
            <v>6.2232626492918653E-4</v>
          </cell>
          <cell r="K124">
            <v>7.3336512443492551E-4</v>
          </cell>
          <cell r="L124">
            <v>7.0502347110297579E-4</v>
          </cell>
          <cell r="M124">
            <v>4.8576115262336027E-4</v>
          </cell>
          <cell r="N124">
            <v>1.5134825793449006E-3</v>
          </cell>
          <cell r="O124">
            <v>1.828013606521039E-3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1.24311668745922E-5</v>
          </cell>
          <cell r="F125">
            <v>1.2468057113396603E-5</v>
          </cell>
          <cell r="G125">
            <v>3.1062219914431394E-5</v>
          </cell>
          <cell r="H125">
            <v>4.6705333151266151E-5</v>
          </cell>
          <cell r="I125">
            <v>2.345279400307958E-4</v>
          </cell>
          <cell r="J125">
            <v>4.3946385776154708E-4</v>
          </cell>
          <cell r="K125">
            <v>8.4207865235738069E-4</v>
          </cell>
          <cell r="L125">
            <v>3.601416538969312E-4</v>
          </cell>
          <cell r="M125">
            <v>4.1629543269598967E-4</v>
          </cell>
          <cell r="N125">
            <v>3.0814883534148007E-4</v>
          </cell>
          <cell r="O125">
            <v>3.2894340933474806E-4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2.1085617787173458E-5</v>
          </cell>
          <cell r="E126">
            <v>3.8148179507120819E-5</v>
          </cell>
          <cell r="F126">
            <v>3.5867561407769191E-5</v>
          </cell>
          <cell r="G126">
            <v>8.4854301072418079E-3</v>
          </cell>
          <cell r="H126">
            <v>2.2507012563484901E-2</v>
          </cell>
          <cell r="I126">
            <v>0.17447149016469041</v>
          </cell>
          <cell r="J126">
            <v>0.3232913088996584</v>
          </cell>
          <cell r="K126">
            <v>0.53989447039299043</v>
          </cell>
          <cell r="L126">
            <v>0.49910499771510797</v>
          </cell>
          <cell r="M126">
            <v>0.34740240121115545</v>
          </cell>
          <cell r="N126">
            <v>0.17153362852587953</v>
          </cell>
          <cell r="O126">
            <v>0.11080607658317927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2.2984114912555014</v>
          </cell>
          <cell r="E127">
            <v>3.5038181735032565</v>
          </cell>
          <cell r="F127">
            <v>3.4729765100918519</v>
          </cell>
          <cell r="G127">
            <v>1.7399927681381995</v>
          </cell>
          <cell r="H127">
            <v>3.0691012566246245</v>
          </cell>
          <cell r="I127">
            <v>2.7637908623565628</v>
          </cell>
          <cell r="J127">
            <v>2.6125480060504995</v>
          </cell>
          <cell r="K127">
            <v>2.5115851433135878</v>
          </cell>
          <cell r="L127">
            <v>2.3469110200587671</v>
          </cell>
          <cell r="M127">
            <v>2.2071264716043379</v>
          </cell>
          <cell r="N127">
            <v>2.2857304845862574</v>
          </cell>
          <cell r="O127">
            <v>1.8729130718022864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2.2984114912555014</v>
          </cell>
          <cell r="E128">
            <v>3.5038181735032565</v>
          </cell>
          <cell r="F128">
            <v>3.4729765100918519</v>
          </cell>
          <cell r="G128">
            <v>1.7399927681381995</v>
          </cell>
          <cell r="H128">
            <v>3.0691012566246245</v>
          </cell>
          <cell r="I128">
            <v>2.7637908623565628</v>
          </cell>
          <cell r="J128">
            <v>2.6125480060504995</v>
          </cell>
          <cell r="K128">
            <v>2.5115851433135878</v>
          </cell>
          <cell r="L128">
            <v>2.3469110200587671</v>
          </cell>
          <cell r="M128">
            <v>2.2071264716043379</v>
          </cell>
          <cell r="N128">
            <v>2.2857304845862574</v>
          </cell>
          <cell r="O128">
            <v>1.8729130718022864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2.3216277689449485</v>
          </cell>
          <cell r="E129">
            <v>3.5392102762659134</v>
          </cell>
          <cell r="F129">
            <v>3.5080570809008651</v>
          </cell>
          <cell r="G129">
            <v>1.7575684526648483</v>
          </cell>
          <cell r="H129">
            <v>3.1001022794188131</v>
          </cell>
          <cell r="I129">
            <v>2.791707941774304</v>
          </cell>
          <cell r="J129">
            <v>2.6389373798489864</v>
          </cell>
          <cell r="K129">
            <v>2.5369546902157434</v>
          </cell>
          <cell r="L129">
            <v>2.3706171919785519</v>
          </cell>
          <cell r="M129">
            <v>2.2294206783882209</v>
          </cell>
          <cell r="N129">
            <v>2.3088186712992491</v>
          </cell>
          <cell r="O129">
            <v>1.8918313856588782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3.1154913750747798E-7</v>
          </cell>
          <cell r="F130">
            <v>3.1017695050068201E-7</v>
          </cell>
          <cell r="G130">
            <v>3.1040342623894801E-7</v>
          </cell>
          <cell r="H130">
            <v>4.3561919446156003E-7</v>
          </cell>
          <cell r="I130">
            <v>4.7650797860889598E-7</v>
          </cell>
          <cell r="J130">
            <v>5.4977267611103299E-7</v>
          </cell>
          <cell r="K130">
            <v>6.7575776241183699E-7</v>
          </cell>
          <cell r="L130">
            <v>8.2447270917252897E-7</v>
          </cell>
          <cell r="M130">
            <v>1.3481895140581401E-6</v>
          </cell>
          <cell r="N130">
            <v>1.9890214668012301E-6</v>
          </cell>
          <cell r="O130">
            <v>6.06439198201191E-6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0.31204657949064951</v>
          </cell>
          <cell r="F131">
            <v>0.31204688966760002</v>
          </cell>
          <cell r="G131">
            <v>0.31204720007102627</v>
          </cell>
          <cell r="H131">
            <v>0.31204763569022076</v>
          </cell>
          <cell r="I131">
            <v>0.31204811219819933</v>
          </cell>
          <cell r="J131">
            <v>0.31204866197087544</v>
          </cell>
          <cell r="K131">
            <v>0.31204933772863785</v>
          </cell>
          <cell r="L131">
            <v>0.31205016220134701</v>
          </cell>
          <cell r="M131">
            <v>0.3120515103908611</v>
          </cell>
          <cell r="N131">
            <v>0.31205349941232791</v>
          </cell>
          <cell r="O131">
            <v>0.31205956380430988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0.15294755383274364</v>
          </cell>
          <cell r="E132">
            <v>0.64128173829651114</v>
          </cell>
          <cell r="F132">
            <v>0.64109974716639651</v>
          </cell>
          <cell r="G132">
            <v>0.64115357385807026</v>
          </cell>
          <cell r="H132">
            <v>0.64116044957805718</v>
          </cell>
          <cell r="I132">
            <v>0.64139561724869232</v>
          </cell>
          <cell r="J132">
            <v>0.64140423223827769</v>
          </cell>
          <cell r="K132">
            <v>0.38203989462966031</v>
          </cell>
          <cell r="L132">
            <v>7.8170199129970162E-3</v>
          </cell>
          <cell r="M132">
            <v>7.8182171727660971E-3</v>
          </cell>
          <cell r="N132">
            <v>7.7935130753723318E-3</v>
          </cell>
          <cell r="O132">
            <v>7.6124769666921256E-3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0.15294755383274364</v>
          </cell>
          <cell r="E133">
            <v>0.64128173829651114</v>
          </cell>
          <cell r="F133">
            <v>0.64109974716639651</v>
          </cell>
          <cell r="G133">
            <v>0.64115357385807026</v>
          </cell>
          <cell r="H133">
            <v>0.64116044957805718</v>
          </cell>
          <cell r="I133">
            <v>0.64139561724869232</v>
          </cell>
          <cell r="J133">
            <v>0.64140423223827769</v>
          </cell>
          <cell r="K133">
            <v>0.38203989462966031</v>
          </cell>
          <cell r="L133">
            <v>7.8170199129970162E-3</v>
          </cell>
          <cell r="M133">
            <v>7.8182171727660971E-3</v>
          </cell>
          <cell r="N133">
            <v>7.7935130753723318E-3</v>
          </cell>
          <cell r="O133">
            <v>7.6124769666921256E-3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1.0804005598575601E-2</v>
          </cell>
          <cell r="E134">
            <v>3.4480693871228797E-2</v>
          </cell>
          <cell r="F134">
            <v>3.8636686941580901E-7</v>
          </cell>
          <cell r="G134">
            <v>6.4117983767789203E-7</v>
          </cell>
          <cell r="H134">
            <v>8.8184053362742805E-7</v>
          </cell>
          <cell r="I134">
            <v>1.5054635137661499E-5</v>
          </cell>
          <cell r="J134">
            <v>3.4143781907410601E-7</v>
          </cell>
          <cell r="K134">
            <v>3.3247603884986599E-6</v>
          </cell>
          <cell r="L134">
            <v>5.3082651936942602E-4</v>
          </cell>
          <cell r="M134">
            <v>6.7780661440823902E-7</v>
          </cell>
          <cell r="N134">
            <v>1.3225374976746601E-6</v>
          </cell>
          <cell r="O134">
            <v>1.60499993871851E-7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1.0804005598575601E-2</v>
          </cell>
          <cell r="E135">
            <v>4.5284699469804297E-2</v>
          </cell>
          <cell r="F135">
            <v>4.5285085836673802E-2</v>
          </cell>
          <cell r="G135">
            <v>4.5285727016511401E-2</v>
          </cell>
          <cell r="H135">
            <v>4.5286608857045101E-2</v>
          </cell>
          <cell r="I135">
            <v>4.5301663492182703E-2</v>
          </cell>
          <cell r="J135">
            <v>4.5302004930001798E-2</v>
          </cell>
          <cell r="K135">
            <v>2.6980987502361699E-2</v>
          </cell>
          <cell r="L135">
            <v>5.5101562817375701E-4</v>
          </cell>
          <cell r="M135">
            <v>5.5110699986269599E-4</v>
          </cell>
          <cell r="N135">
            <v>5.4934708744255498E-4</v>
          </cell>
          <cell r="O135">
            <v>5.3665356168295405E-4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57.868444523479532</v>
          </cell>
          <cell r="E136">
            <v>55.017223748923982</v>
          </cell>
          <cell r="F136">
            <v>56.300162334064638</v>
          </cell>
          <cell r="G136">
            <v>63.84952785739754</v>
          </cell>
          <cell r="H136">
            <v>73.439044987159932</v>
          </cell>
          <cell r="I136">
            <v>87.904633863741509</v>
          </cell>
          <cell r="J136">
            <v>93.918411641617567</v>
          </cell>
          <cell r="K136">
            <v>99.979893255606626</v>
          </cell>
          <cell r="L136">
            <v>100.4108166375869</v>
          </cell>
          <cell r="M136">
            <v>101.78801616147068</v>
          </cell>
          <cell r="N136">
            <v>103.42841812235282</v>
          </cell>
          <cell r="O136">
            <v>103.90838277089534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12.959382420535668</v>
          </cell>
          <cell r="E137">
            <v>14.78737699601394</v>
          </cell>
          <cell r="F137">
            <v>14.58590605958844</v>
          </cell>
          <cell r="G137">
            <v>15.868317826491873</v>
          </cell>
          <cell r="H137">
            <v>17.25748768905337</v>
          </cell>
          <cell r="I137">
            <v>19.640783549905763</v>
          </cell>
          <cell r="J137">
            <v>19.734096715857603</v>
          </cell>
          <cell r="K137">
            <v>20.309766538151752</v>
          </cell>
          <cell r="L137">
            <v>20.647369103956194</v>
          </cell>
          <cell r="M137">
            <v>20.780984617930944</v>
          </cell>
          <cell r="N137">
            <v>20.954081160279941</v>
          </cell>
          <cell r="O137">
            <v>20.780450886516221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16.809721611401336</v>
          </cell>
          <cell r="E138">
            <v>12.984120065017219</v>
          </cell>
          <cell r="F138">
            <v>13.853257726526587</v>
          </cell>
          <cell r="G138">
            <v>16.476901174720513</v>
          </cell>
          <cell r="H138">
            <v>18.396750405627643</v>
          </cell>
          <cell r="I138">
            <v>22.32862578124276</v>
          </cell>
          <cell r="J138">
            <v>26.992124882188449</v>
          </cell>
          <cell r="K138">
            <v>29.345105847350599</v>
          </cell>
          <cell r="L138">
            <v>29.440747886247234</v>
          </cell>
          <cell r="M138">
            <v>30.346119727260518</v>
          </cell>
          <cell r="N138">
            <v>30.371854743507949</v>
          </cell>
          <cell r="O138">
            <v>30.374851240959782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11.870316605512578</v>
          </cell>
          <cell r="E139">
            <v>14.702212456997275</v>
          </cell>
          <cell r="F139">
            <v>15.077495498668679</v>
          </cell>
          <cell r="G139">
            <v>17.0189394294534</v>
          </cell>
          <cell r="H139">
            <v>20.302684786013579</v>
          </cell>
          <cell r="I139">
            <v>24.620054001574367</v>
          </cell>
          <cell r="J139">
            <v>25.151219448848856</v>
          </cell>
          <cell r="K139">
            <v>26.574041699326038</v>
          </cell>
          <cell r="L139">
            <v>26.427979506208079</v>
          </cell>
          <cell r="M139">
            <v>26.41109405738819</v>
          </cell>
          <cell r="N139">
            <v>27.824361290604891</v>
          </cell>
          <cell r="O139">
            <v>27.824004447954572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16.229025112095385</v>
          </cell>
          <cell r="E140">
            <v>12.543524401260282</v>
          </cell>
          <cell r="F140">
            <v>12.783513375787884</v>
          </cell>
          <cell r="G140">
            <v>14.48538001095077</v>
          </cell>
          <cell r="H140">
            <v>17.482133150631515</v>
          </cell>
          <cell r="I140">
            <v>21.315170065697544</v>
          </cell>
          <cell r="J140">
            <v>22.040979396319486</v>
          </cell>
          <cell r="K140">
            <v>23.75098959370856</v>
          </cell>
          <cell r="L140">
            <v>23.894730293387759</v>
          </cell>
          <cell r="M140">
            <v>24.249829956830794</v>
          </cell>
          <cell r="N140">
            <v>24.278132286347677</v>
          </cell>
          <cell r="O140">
            <v>24.929082983154796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5.5539265078037472</v>
          </cell>
          <cell r="E141">
            <v>6.0159618464104723</v>
          </cell>
          <cell r="F141">
            <v>6.0159721554890817</v>
          </cell>
          <cell r="G141">
            <v>6.0159776406233254</v>
          </cell>
          <cell r="H141">
            <v>6.0160064331090837</v>
          </cell>
          <cell r="I141">
            <v>6.1986862551599069</v>
          </cell>
          <cell r="J141">
            <v>7.6686007730750223</v>
          </cell>
          <cell r="K141">
            <v>7.669396165156483</v>
          </cell>
          <cell r="L141">
            <v>8.22669421604372</v>
          </cell>
          <cell r="M141">
            <v>8.2267369186985562</v>
          </cell>
          <cell r="N141">
            <v>8.2267629195500316</v>
          </cell>
          <cell r="O141">
            <v>8.2269681779967581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5.5539265078037472</v>
          </cell>
          <cell r="E142">
            <v>6.0159618464104723</v>
          </cell>
          <cell r="F142">
            <v>6.0159721554890817</v>
          </cell>
          <cell r="G142">
            <v>6.0159776406233254</v>
          </cell>
          <cell r="H142">
            <v>6.0160064331090837</v>
          </cell>
          <cell r="I142">
            <v>6.1986862551599069</v>
          </cell>
          <cell r="J142">
            <v>7.6686007730750223</v>
          </cell>
          <cell r="K142">
            <v>7.669396165156483</v>
          </cell>
          <cell r="L142">
            <v>8.22669421604372</v>
          </cell>
          <cell r="M142">
            <v>8.2267369186985562</v>
          </cell>
          <cell r="N142">
            <v>8.2267629195500316</v>
          </cell>
          <cell r="O142">
            <v>8.2269681779967581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5.6100267755593514</v>
          </cell>
          <cell r="E143">
            <v>6.0767291377883508</v>
          </cell>
          <cell r="F143">
            <v>6.0767395509990667</v>
          </cell>
          <cell r="G143">
            <v>6.0767450915387071</v>
          </cell>
          <cell r="H143">
            <v>6.0767741748576665</v>
          </cell>
          <cell r="I143">
            <v>6.2612992476362743</v>
          </cell>
          <cell r="J143">
            <v>7.7460613869444765</v>
          </cell>
          <cell r="K143">
            <v>7.7468648132893749</v>
          </cell>
          <cell r="L143">
            <v>8.3097921374179009</v>
          </cell>
          <cell r="M143">
            <v>8.309835271412684</v>
          </cell>
          <cell r="N143">
            <v>8.309861534899019</v>
          </cell>
          <cell r="O143">
            <v>8.3100688666633893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1.21411328528792E-7</v>
          </cell>
          <cell r="E144">
            <v>4.8227206181877699E-7</v>
          </cell>
          <cell r="F144">
            <v>1.09342020460564E-6</v>
          </cell>
          <cell r="G144">
            <v>1.33591729174484E-6</v>
          </cell>
          <cell r="H144">
            <v>0.57173034158529501</v>
          </cell>
          <cell r="I144">
            <v>0.14201447389331401</v>
          </cell>
          <cell r="J144">
            <v>0.13590145978314699</v>
          </cell>
          <cell r="K144">
            <v>0.57146862077714</v>
          </cell>
          <cell r="L144">
            <v>0.138499329204957</v>
          </cell>
          <cell r="M144">
            <v>0.13970221596709301</v>
          </cell>
          <cell r="N144">
            <v>0.51418760302295996</v>
          </cell>
          <cell r="O144">
            <v>0.19581530366545799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0.84970037434153356</v>
          </cell>
          <cell r="E145">
            <v>0.8497008566135954</v>
          </cell>
          <cell r="F145">
            <v>0.8497019500338</v>
          </cell>
          <cell r="G145">
            <v>0.84970328595109168</v>
          </cell>
          <cell r="H145">
            <v>0.79208965288038902</v>
          </cell>
          <cell r="I145">
            <v>0.713746126856726</v>
          </cell>
          <cell r="J145">
            <v>0.84964627526175496</v>
          </cell>
          <cell r="K145">
            <v>0.84938455445360095</v>
          </cell>
          <cell r="L145">
            <v>0.84968419065120704</v>
          </cell>
          <cell r="M145">
            <v>0.84967016594918998</v>
          </cell>
          <cell r="N145">
            <v>0.84970258592894399</v>
          </cell>
          <cell r="O145">
            <v>0.84970512265551001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1.5415641289054683E-5</v>
          </cell>
          <cell r="E146">
            <v>1.5142629225976998E-5</v>
          </cell>
          <cell r="F146">
            <v>0.14022104963406504</v>
          </cell>
          <cell r="G146">
            <v>5.0602889546356583E-3</v>
          </cell>
          <cell r="H146">
            <v>0.27083643604529617</v>
          </cell>
          <cell r="I146">
            <v>0.70367169990425071</v>
          </cell>
          <cell r="J146">
            <v>1.3106342444086514</v>
          </cell>
          <cell r="K146">
            <v>0.75948544076291868</v>
          </cell>
          <cell r="L146">
            <v>2.2249942840734378</v>
          </cell>
          <cell r="M146">
            <v>1.5782664443657179</v>
          </cell>
          <cell r="N146">
            <v>1.7684234052043439</v>
          </cell>
          <cell r="O146">
            <v>2.043333035316385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2.2045319080241856E-5</v>
          </cell>
          <cell r="E147">
            <v>2.1509604899128705E-5</v>
          </cell>
          <cell r="F147">
            <v>0.18100574678857187</v>
          </cell>
          <cell r="G147">
            <v>6.4159851532705993E-3</v>
          </cell>
          <cell r="H147">
            <v>0.32839677228873904</v>
          </cell>
          <cell r="I147">
            <v>0.82795893386812003</v>
          </cell>
          <cell r="J147">
            <v>1.4979629930472502</v>
          </cell>
          <cell r="K147">
            <v>0.84396487252596897</v>
          </cell>
          <cell r="L147">
            <v>2.4723208537346877</v>
          </cell>
          <cell r="M147">
            <v>1.7537373927101649</v>
          </cell>
          <cell r="N147">
            <v>1.9650246826000761</v>
          </cell>
          <cell r="O147">
            <v>2.2704851449329433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9.7215393959078009E-3</v>
          </cell>
          <cell r="E148">
            <v>0.163577579520746</v>
          </cell>
          <cell r="F148">
            <v>5.4561618670408898E-3</v>
          </cell>
          <cell r="G148">
            <v>0.14308203701644401</v>
          </cell>
          <cell r="H148">
            <v>8.4501690634815899E-2</v>
          </cell>
          <cell r="I148">
            <v>0.110937692494258</v>
          </cell>
          <cell r="J148">
            <v>7.2386842941010193E-2</v>
          </cell>
          <cell r="K148">
            <v>8.7217459874922507E-2</v>
          </cell>
          <cell r="L148">
            <v>0.104858527265754</v>
          </cell>
          <cell r="M148">
            <v>7.5605102292498796E-2</v>
          </cell>
          <cell r="N148">
            <v>0.11867308542421801</v>
          </cell>
          <cell r="O148">
            <v>9.0812934388291397E-2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9.7215393959078009E-3</v>
          </cell>
          <cell r="E149">
            <v>0.17328354824870235</v>
          </cell>
          <cell r="F149">
            <v>0.17872885307144115</v>
          </cell>
          <cell r="G149">
            <v>0.32178794529120186</v>
          </cell>
          <cell r="H149">
            <v>0.31927148016156087</v>
          </cell>
          <cell r="I149">
            <v>0.31239249390283613</v>
          </cell>
          <cell r="J149">
            <v>0.26778067549275486</v>
          </cell>
          <cell r="K149">
            <v>0.27041145069025679</v>
          </cell>
          <cell r="L149">
            <v>0.27167821227268357</v>
          </cell>
          <cell r="M149">
            <v>0.26741217576033921</v>
          </cell>
          <cell r="N149">
            <v>0.28096769678041972</v>
          </cell>
          <cell r="O149">
            <v>0.28480096476855649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0.87278532641544582</v>
          </cell>
          <cell r="E150">
            <v>1.6718395580549488</v>
          </cell>
          <cell r="F150">
            <v>1.957951901365609</v>
          </cell>
          <cell r="G150">
            <v>2.172525255207669</v>
          </cell>
          <cell r="H150">
            <v>2.2668682375681093</v>
          </cell>
          <cell r="I150">
            <v>14.111035290710271</v>
          </cell>
          <cell r="J150">
            <v>14.002320872241253</v>
          </cell>
          <cell r="K150">
            <v>14.326858703311178</v>
          </cell>
          <cell r="L150">
            <v>14.547861079407129</v>
          </cell>
          <cell r="M150">
            <v>13.733752678285979</v>
          </cell>
          <cell r="N150">
            <v>15.445528249060214</v>
          </cell>
          <cell r="O150">
            <v>15.283702018727432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1.96683835935652</v>
          </cell>
          <cell r="E151">
            <v>1.622645915997782</v>
          </cell>
          <cell r="F151">
            <v>1.9784170966013348</v>
          </cell>
          <cell r="G151">
            <v>2.2229719376879697</v>
          </cell>
          <cell r="H151">
            <v>2.3458110593208934</v>
          </cell>
          <cell r="I151">
            <v>13.47059398210564</v>
          </cell>
          <cell r="J151">
            <v>14.390944650557984</v>
          </cell>
          <cell r="K151">
            <v>16.156169515909689</v>
          </cell>
          <cell r="L151">
            <v>16.064242786565583</v>
          </cell>
          <cell r="M151">
            <v>16.016496543179496</v>
          </cell>
          <cell r="N151">
            <v>17.259736524718061</v>
          </cell>
          <cell r="O151">
            <v>17.164222490712405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3.2944553646260388</v>
          </cell>
          <cell r="F152">
            <v>3.9363689979669445</v>
          </cell>
          <cell r="G152">
            <v>4.3954971928956361</v>
          </cell>
          <cell r="H152">
            <v>4.6126792968890049</v>
          </cell>
          <cell r="I152">
            <v>27.58162927281592</v>
          </cell>
          <cell r="J152">
            <v>28.39326552279924</v>
          </cell>
          <cell r="K152">
            <v>30.483028219220863</v>
          </cell>
          <cell r="L152">
            <v>30.612103865972728</v>
          </cell>
          <cell r="M152">
            <v>29.750249221465488</v>
          </cell>
          <cell r="N152">
            <v>32.705264773778275</v>
          </cell>
          <cell r="O152">
            <v>32.447924509439851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691.99837308038298</v>
          </cell>
          <cell r="E153">
            <v>659.57671299333697</v>
          </cell>
          <cell r="F153">
            <v>602.89142692749999</v>
          </cell>
          <cell r="G153">
            <v>518.48871453437505</v>
          </cell>
          <cell r="H153">
            <v>373.26033012148201</v>
          </cell>
          <cell r="I153">
            <v>210.69124497091499</v>
          </cell>
          <cell r="J153">
            <v>101.28535175263799</v>
          </cell>
          <cell r="K153">
            <v>1.04865927654123E-3</v>
          </cell>
          <cell r="L153">
            <v>4.2279018110937304E-3</v>
          </cell>
          <cell r="M153">
            <v>4.3093755938456496E-3</v>
          </cell>
          <cell r="N153">
            <v>4.5115274915650599E-3</v>
          </cell>
          <cell r="O153">
            <v>5.8317310089782502E-3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9.2325806485510444</v>
          </cell>
          <cell r="E154">
            <v>8.8000137478788698</v>
          </cell>
          <cell r="F154">
            <v>8.0437370144557523</v>
          </cell>
          <cell r="G154">
            <v>7.1388833548075237</v>
          </cell>
          <cell r="H154">
            <v>5.2014242022712773</v>
          </cell>
          <cell r="I154">
            <v>3.0324275778733036</v>
          </cell>
          <cell r="J154">
            <v>1.5727533378854939</v>
          </cell>
          <cell r="K154">
            <v>0.2276222675178653</v>
          </cell>
          <cell r="L154">
            <v>0.2526078438366135</v>
          </cell>
          <cell r="M154">
            <v>0.2542987781033651</v>
          </cell>
          <cell r="N154">
            <v>0.25474311209915523</v>
          </cell>
          <cell r="O154">
            <v>0.27624611395771453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9.3893944787026236</v>
          </cell>
          <cell r="E155">
            <v>8.9494805019448567</v>
          </cell>
          <cell r="F155">
            <v>8.1803450058005449</v>
          </cell>
          <cell r="G155">
            <v>7.0351250276034545</v>
          </cell>
          <cell r="H155">
            <v>5.0645906393688263</v>
          </cell>
          <cell r="I155">
            <v>2.8587685884791649</v>
          </cell>
          <cell r="J155">
            <v>1.3742924254089233</v>
          </cell>
          <cell r="K155">
            <v>1.4228755448320658E-5</v>
          </cell>
          <cell r="L155">
            <v>5.736637464170599E-5</v>
          </cell>
          <cell r="M155">
            <v>5.8471853376467374E-5</v>
          </cell>
          <cell r="N155">
            <v>6.121475565217179E-5</v>
          </cell>
          <cell r="O155">
            <v>7.9127964843666838E-5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1.3529547833822157E-5</v>
          </cell>
          <cell r="G156">
            <v>0.22503712909680992</v>
          </cell>
          <cell r="H156">
            <v>0.22517887852439231</v>
          </cell>
          <cell r="I156">
            <v>0.22519187873451277</v>
          </cell>
          <cell r="J156">
            <v>0.22521059899009513</v>
          </cell>
          <cell r="K156">
            <v>0.23149975202615508</v>
          </cell>
          <cell r="L156">
            <v>0.25686328946566678</v>
          </cell>
          <cell r="M156">
            <v>0.25855952824384304</v>
          </cell>
          <cell r="N156">
            <v>0.2590077456144369</v>
          </cell>
          <cell r="O156">
            <v>0.2808410414273701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9.5682400241968121E-4</v>
          </cell>
          <cell r="G157">
            <v>1.0280592884980865E-3</v>
          </cell>
          <cell r="H157">
            <v>1.1954312563667345E-2</v>
          </cell>
          <cell r="I157">
            <v>1.3697527936188067E-2</v>
          </cell>
          <cell r="J157">
            <v>0.32207759746921893</v>
          </cell>
          <cell r="K157">
            <v>0.35390911589597801</v>
          </cell>
          <cell r="L157">
            <v>0.4969371290472045</v>
          </cell>
          <cell r="M157">
            <v>0.48020863565756405</v>
          </cell>
          <cell r="N157">
            <v>0.48374303289816861</v>
          </cell>
          <cell r="O157">
            <v>0.40101590960681666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9.580615856077285E-4</v>
          </cell>
          <cell r="G158">
            <v>1.029309196431073E-3</v>
          </cell>
          <cell r="H158">
            <v>1.1957076489316723E-2</v>
          </cell>
          <cell r="I158">
            <v>1.3700350799990393E-2</v>
          </cell>
          <cell r="J158">
            <v>0.32210061802480888</v>
          </cell>
          <cell r="K158">
            <v>0.35393318424508363</v>
          </cell>
          <cell r="L158">
            <v>0.4969616793983031</v>
          </cell>
          <cell r="M158">
            <v>0.48023263776586744</v>
          </cell>
          <cell r="N158">
            <v>0.4837680750822258</v>
          </cell>
          <cell r="O158">
            <v>0.40104013302454483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1.4884746394140701E-4</v>
          </cell>
          <cell r="E159">
            <v>2.6368984746361398E-6</v>
          </cell>
          <cell r="F159">
            <v>2.9898530672499798E-4</v>
          </cell>
          <cell r="G159">
            <v>1.5279286287564299E-4</v>
          </cell>
          <cell r="H159">
            <v>3.54286618744024E-3</v>
          </cell>
          <cell r="I159">
            <v>6.9714411259707697E-4</v>
          </cell>
          <cell r="J159">
            <v>4.6892533153157299E-2</v>
          </cell>
          <cell r="K159">
            <v>8.4615098976089202E-3</v>
          </cell>
          <cell r="L159">
            <v>6.9963132325992503E-3</v>
          </cell>
          <cell r="M159">
            <v>4.10867096440184E-2</v>
          </cell>
          <cell r="N159">
            <v>9.4517362608542502E-3</v>
          </cell>
          <cell r="O159">
            <v>6.4795002136438101E-3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1.4884746394140701E-4</v>
          </cell>
          <cell r="E160">
            <v>3.8201647630429993E-6</v>
          </cell>
          <cell r="F160">
            <v>3.0138196508506805E-4</v>
          </cell>
          <cell r="G160">
            <v>3.2919010475495697E-4</v>
          </cell>
          <cell r="H160">
            <v>3.7785159757873048E-3</v>
          </cell>
          <cell r="I160">
            <v>3.9194547791290028E-3</v>
          </cell>
          <cell r="J160">
            <v>5.0386267113527235E-2</v>
          </cell>
          <cell r="K160">
            <v>5.5352503992331763E-2</v>
          </cell>
          <cell r="L160">
            <v>5.4793141881293639E-2</v>
          </cell>
          <cell r="M160">
            <v>5.4843316683711743E-2</v>
          </cell>
          <cell r="N160">
            <v>5.4816408331656616E-2</v>
          </cell>
          <cell r="O160">
            <v>5.4905100413330472E-2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9.8670104484106574E-4</v>
          </cell>
          <cell r="E161">
            <v>1.8781039580393816E-2</v>
          </cell>
          <cell r="F161">
            <v>1.8780078689946769E-2</v>
          </cell>
          <cell r="G161">
            <v>1.8785201632493243E-2</v>
          </cell>
          <cell r="H161">
            <v>1.8792255329753222E-2</v>
          </cell>
          <cell r="I161">
            <v>1.8817931168778203E-2</v>
          </cell>
          <cell r="J161">
            <v>1.8821732975169574E-2</v>
          </cell>
          <cell r="K161">
            <v>1.2489863639843033E-2</v>
          </cell>
          <cell r="L161">
            <v>3.1981159874965013E-3</v>
          </cell>
          <cell r="M161">
            <v>3.2024749817374104E-3</v>
          </cell>
          <cell r="N161">
            <v>3.2024493327450303E-3</v>
          </cell>
          <cell r="O161">
            <v>3.1793637632529627E-3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9.8670104484106574E-4</v>
          </cell>
          <cell r="E162">
            <v>1.8781039580393816E-2</v>
          </cell>
          <cell r="F162">
            <v>1.8780078689946769E-2</v>
          </cell>
          <cell r="G162">
            <v>1.8785201632493243E-2</v>
          </cell>
          <cell r="H162">
            <v>1.8792255329753222E-2</v>
          </cell>
          <cell r="I162">
            <v>1.8817931168778203E-2</v>
          </cell>
          <cell r="J162">
            <v>1.8821732975169574E-2</v>
          </cell>
          <cell r="K162">
            <v>1.2489863639843033E-2</v>
          </cell>
          <cell r="L162">
            <v>3.1981159874965013E-3</v>
          </cell>
          <cell r="M162">
            <v>3.2024749817374104E-3</v>
          </cell>
          <cell r="N162">
            <v>3.2024493327450303E-3</v>
          </cell>
          <cell r="O162">
            <v>3.1793637632529627E-3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6.79676954420283E-5</v>
          </cell>
          <cell r="E163">
            <v>1.25701397127621E-3</v>
          </cell>
          <cell r="F163">
            <v>2.8995717917983999E-7</v>
          </cell>
          <cell r="G163">
            <v>4.31111194417149E-7</v>
          </cell>
          <cell r="H163">
            <v>5.95893144443403E-7</v>
          </cell>
          <cell r="I163">
            <v>1.90372214387243E-6</v>
          </cell>
          <cell r="J163">
            <v>3.5652766452766799E-7</v>
          </cell>
          <cell r="K163">
            <v>6.06773667985019E-6</v>
          </cell>
          <cell r="L163">
            <v>2.1537041933339E-4</v>
          </cell>
          <cell r="M163">
            <v>7.1502688661133295E-7</v>
          </cell>
          <cell r="N163">
            <v>7.7632217602753298E-7</v>
          </cell>
          <cell r="O163">
            <v>1.6050228749316201E-7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6.79676954420283E-5</v>
          </cell>
          <cell r="E164">
            <v>1.3249816667182399E-3</v>
          </cell>
          <cell r="F164">
            <v>1.3252716238974201E-3</v>
          </cell>
          <cell r="G164">
            <v>1.32570273509184E-3</v>
          </cell>
          <cell r="H164">
            <v>1.3262986282362799E-3</v>
          </cell>
          <cell r="I164">
            <v>1.3282023503801499E-3</v>
          </cell>
          <cell r="J164">
            <v>1.32855887804468E-3</v>
          </cell>
          <cell r="K164">
            <v>8.8117453719941503E-4</v>
          </cell>
          <cell r="L164">
            <v>2.2469776117343E-4</v>
          </cell>
          <cell r="M164">
            <v>2.2500932585269501E-4</v>
          </cell>
          <cell r="N164">
            <v>2.24997272980031E-4</v>
          </cell>
          <cell r="O164">
            <v>2.234465350279E-4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1.6870543597594552E-3</v>
          </cell>
          <cell r="G165">
            <v>1.5216296692881709E-3</v>
          </cell>
          <cell r="H165">
            <v>1.536153622202606E-3</v>
          </cell>
          <cell r="I165">
            <v>1.5834898412727849E-3</v>
          </cell>
          <cell r="J165">
            <v>1.6159210697228121E-3</v>
          </cell>
          <cell r="K165">
            <v>1.6193258345692128E-3</v>
          </cell>
          <cell r="L165">
            <v>1.6540138203440365E-2</v>
          </cell>
          <cell r="M165">
            <v>1.6244089041645021E-2</v>
          </cell>
          <cell r="N165">
            <v>1.5048145205234786</v>
          </cell>
          <cell r="O165">
            <v>3.0309252155303561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1.6870543597594552E-3</v>
          </cell>
          <cell r="G166">
            <v>1.5216296692881709E-3</v>
          </cell>
          <cell r="H166">
            <v>1.536153622202606E-3</v>
          </cell>
          <cell r="I166">
            <v>1.5834898412727849E-3</v>
          </cell>
          <cell r="J166">
            <v>1.6159210697228121E-3</v>
          </cell>
          <cell r="K166">
            <v>1.6193258345692128E-3</v>
          </cell>
          <cell r="L166">
            <v>1.6540138203440365E-2</v>
          </cell>
          <cell r="M166">
            <v>1.6244089041645021E-2</v>
          </cell>
          <cell r="N166">
            <v>1.5048145205234786</v>
          </cell>
          <cell r="O166">
            <v>3.0309252155303561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5.2036053046807898E-7</v>
          </cell>
          <cell r="F167">
            <v>1.4148065548315E-4</v>
          </cell>
          <cell r="G167">
            <v>7.9594142013427196E-7</v>
          </cell>
          <cell r="H167">
            <v>1.5641248691917201E-6</v>
          </cell>
          <cell r="I167">
            <v>1.54169792042542E-6</v>
          </cell>
          <cell r="J167">
            <v>1.5654992234278E-6</v>
          </cell>
          <cell r="K167">
            <v>1.2683469753682701E-6</v>
          </cell>
          <cell r="L167">
            <v>1.1971288518814399E-3</v>
          </cell>
          <cell r="M167">
            <v>4.3514498185118701E-6</v>
          </cell>
          <cell r="N167">
            <v>0.238460834197502</v>
          </cell>
          <cell r="O167">
            <v>0.27468831671230898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5.2036053046807898E-7</v>
          </cell>
          <cell r="F168">
            <v>1.4191417591982857E-4</v>
          </cell>
          <cell r="G168">
            <v>1.4252721475474078E-4</v>
          </cell>
          <cell r="H168">
            <v>1.4384199573654242E-4</v>
          </cell>
          <cell r="I168">
            <v>1.4503257803090544E-4</v>
          </cell>
          <cell r="J168">
            <v>1.4627549385853595E-4</v>
          </cell>
          <cell r="K168">
            <v>1.4714311389692146E-4</v>
          </cell>
          <cell r="L168">
            <v>1.3441350940398469E-3</v>
          </cell>
          <cell r="M168">
            <v>1.348125128469609E-3</v>
          </cell>
          <cell r="N168">
            <v>0.2398088204951202</v>
          </cell>
          <cell r="O168">
            <v>0.51449710741553101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8.4031278861102789E-4</v>
          </cell>
          <cell r="E169">
            <v>6.9770015692976715E-3</v>
          </cell>
          <cell r="F169">
            <v>6.9778317317803727E-3</v>
          </cell>
          <cell r="G169">
            <v>6.9829709703867092E-3</v>
          </cell>
          <cell r="H169">
            <v>6.9902844880055095E-3</v>
          </cell>
          <cell r="I169">
            <v>7.0171096737301781E-3</v>
          </cell>
          <cell r="J169">
            <v>7.0210053673992953E-3</v>
          </cell>
          <cell r="K169">
            <v>4.6153969918518107E-3</v>
          </cell>
          <cell r="L169">
            <v>2.7313146144161663E-3</v>
          </cell>
          <cell r="M169">
            <v>2.7369431212386111E-3</v>
          </cell>
          <cell r="N169">
            <v>2.7373724393946349E-3</v>
          </cell>
          <cell r="O169">
            <v>2.7132791539198806E-3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8.4031278861102789E-4</v>
          </cell>
          <cell r="E170">
            <v>6.9770015692976715E-3</v>
          </cell>
          <cell r="F170">
            <v>6.9778317317803727E-3</v>
          </cell>
          <cell r="G170">
            <v>6.9829709703867092E-3</v>
          </cell>
          <cell r="H170">
            <v>6.9902844880055095E-3</v>
          </cell>
          <cell r="I170">
            <v>7.0171096737301781E-3</v>
          </cell>
          <cell r="J170">
            <v>7.0210053673992953E-3</v>
          </cell>
          <cell r="K170">
            <v>4.6153969918518107E-3</v>
          </cell>
          <cell r="L170">
            <v>2.7313146144161663E-3</v>
          </cell>
          <cell r="M170">
            <v>2.7369431212386111E-3</v>
          </cell>
          <cell r="N170">
            <v>2.7373724393946349E-3</v>
          </cell>
          <cell r="O170">
            <v>2.7132791539198806E-3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5.7623486745373899E-5</v>
          </cell>
          <cell r="E171">
            <v>4.3354272338539502E-4</v>
          </cell>
          <cell r="F171">
            <v>2.9532637327298999E-7</v>
          </cell>
          <cell r="G171">
            <v>4.3884476440308202E-7</v>
          </cell>
          <cell r="H171">
            <v>6.1332020024902697E-7</v>
          </cell>
          <cell r="I171">
            <v>1.99058010673094E-6</v>
          </cell>
          <cell r="J171">
            <v>3.6465713082376601E-7</v>
          </cell>
          <cell r="K171">
            <v>8.9151613772439503E-6</v>
          </cell>
          <cell r="L171">
            <v>1.7942382312689399E-4</v>
          </cell>
          <cell r="M171">
            <v>8.1169518018271695E-7</v>
          </cell>
          <cell r="N171">
            <v>8.3693471479997097E-7</v>
          </cell>
          <cell r="O171">
            <v>1.63274850639383E-7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5.7623486745373899E-5</v>
          </cell>
          <cell r="E172">
            <v>4.9116621013076903E-4</v>
          </cell>
          <cell r="F172">
            <v>4.9146153650404204E-4</v>
          </cell>
          <cell r="G172">
            <v>4.9190038126844496E-4</v>
          </cell>
          <cell r="H172">
            <v>4.9251370146869398E-4</v>
          </cell>
          <cell r="I172">
            <v>4.9450428157542497E-4</v>
          </cell>
          <cell r="J172">
            <v>4.94868938706249E-4</v>
          </cell>
          <cell r="K172">
            <v>3.24883785200985E-4</v>
          </cell>
          <cell r="L172">
            <v>1.9171829265257799E-4</v>
          </cell>
          <cell r="M172">
            <v>1.92119237122124E-4</v>
          </cell>
          <cell r="N172">
            <v>1.9213985883460901E-4</v>
          </cell>
          <cell r="O172">
            <v>1.9051554638058399E-4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28.61979471598907</v>
          </cell>
          <cell r="E173">
            <v>23.918198568940085</v>
          </cell>
          <cell r="F173">
            <v>29.019728311871472</v>
          </cell>
          <cell r="G173">
            <v>20.942476680738228</v>
          </cell>
          <cell r="H173">
            <v>10.380590510186845</v>
          </cell>
          <cell r="I173">
            <v>6.2695092088474702</v>
          </cell>
          <cell r="J173">
            <v>3.5438458861169524</v>
          </cell>
          <cell r="K173">
            <v>1.8099653716744397</v>
          </cell>
          <cell r="L173">
            <v>0.58799527174024036</v>
          </cell>
          <cell r="M173">
            <v>0.80103380069760655</v>
          </cell>
          <cell r="N173">
            <v>0.56462491997258957</v>
          </cell>
          <cell r="O173">
            <v>0.48498227929302185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2005.1549597773001</v>
          </cell>
          <cell r="E174">
            <v>1674.2870553822199</v>
          </cell>
          <cell r="F174">
            <v>2028.73562781684</v>
          </cell>
          <cell r="G174">
            <v>1460.87451400124</v>
          </cell>
          <cell r="H174">
            <v>722.53976101808405</v>
          </cell>
          <cell r="I174">
            <v>435.44179181129402</v>
          </cell>
          <cell r="J174">
            <v>245.60109953437001</v>
          </cell>
          <cell r="K174">
            <v>125.16609305865801</v>
          </cell>
          <cell r="L174">
            <v>40.662143073269696</v>
          </cell>
          <cell r="M174">
            <v>55.394579813696801</v>
          </cell>
          <cell r="N174">
            <v>39.045993024245803</v>
          </cell>
          <cell r="O174">
            <v>33.538396950452402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35.552392903852748</v>
          </cell>
          <cell r="E175">
            <v>29.685940698266243</v>
          </cell>
          <cell r="F175">
            <v>35.970489854908415</v>
          </cell>
          <cell r="G175">
            <v>25.902030390092946</v>
          </cell>
          <cell r="H175">
            <v>12.810988670533389</v>
          </cell>
          <cell r="I175">
            <v>7.7205991455903256</v>
          </cell>
          <cell r="J175">
            <v>4.3546294243682615</v>
          </cell>
          <cell r="K175">
            <v>2.2192569691251451</v>
          </cell>
          <cell r="L175">
            <v>0.72095998356861146</v>
          </cell>
          <cell r="M175">
            <v>0.9821734009520704</v>
          </cell>
          <cell r="N175">
            <v>0.69230484085542043</v>
          </cell>
          <cell r="O175">
            <v>0.59465242819951081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5.2677106950936104E-4</v>
          </cell>
          <cell r="F176">
            <v>3.9217384703587703E-2</v>
          </cell>
          <cell r="G176">
            <v>2.22690225765175E-4</v>
          </cell>
          <cell r="H176">
            <v>0.22420165381262999</v>
          </cell>
          <cell r="I176">
            <v>0.153288057239961</v>
          </cell>
          <cell r="J176">
            <v>1.79914051882841E-4</v>
          </cell>
          <cell r="K176">
            <v>6.3941544707349796E-4</v>
          </cell>
          <cell r="L176">
            <v>3.3243812017434898E-2</v>
          </cell>
          <cell r="M176">
            <v>3.19504879807265E-2</v>
          </cell>
          <cell r="N176">
            <v>1.12632651262875E-3</v>
          </cell>
          <cell r="O176">
            <v>1.4129594359899101E-2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1.5570793873725621</v>
          </cell>
          <cell r="F177">
            <v>1.5962227376187041</v>
          </cell>
          <cell r="G177">
            <v>1.5802554332197289</v>
          </cell>
          <cell r="H177">
            <v>0.66278579736140886</v>
          </cell>
          <cell r="I177">
            <v>0.38568068713474679</v>
          </cell>
          <cell r="J177">
            <v>0.24059522880134698</v>
          </cell>
          <cell r="K177">
            <v>0.14845086287957421</v>
          </cell>
          <cell r="L177">
            <v>5.6475101139965372E-2</v>
          </cell>
          <cell r="M177">
            <v>6.5621832950899781E-2</v>
          </cell>
          <cell r="N177">
            <v>5.4932538496822336E-2</v>
          </cell>
          <cell r="O177">
            <v>4.6721794652688754E-2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2.1552141209096889E-2</v>
          </cell>
          <cell r="F178">
            <v>1.8205248214821501E-2</v>
          </cell>
          <cell r="G178">
            <v>2.5013486916757564E-2</v>
          </cell>
          <cell r="H178">
            <v>4.1116222493678654E-2</v>
          </cell>
          <cell r="I178">
            <v>5.169802986120544E-2</v>
          </cell>
          <cell r="J178">
            <v>5.2560205400883492E-2</v>
          </cell>
          <cell r="K178">
            <v>7.8992160559447962E-3</v>
          </cell>
          <cell r="L178">
            <v>6.342637232412335E-3</v>
          </cell>
          <cell r="M178">
            <v>9.6804662722468297E-3</v>
          </cell>
          <cell r="N178">
            <v>2.1262907512808234E-3</v>
          </cell>
          <cell r="O178">
            <v>8.7877371490517921E-3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2.1552141209096889E-2</v>
          </cell>
          <cell r="F179">
            <v>1.8205248214821501E-2</v>
          </cell>
          <cell r="G179">
            <v>2.5013486916757564E-2</v>
          </cell>
          <cell r="H179">
            <v>4.1116222493678654E-2</v>
          </cell>
          <cell r="I179">
            <v>5.169802986120544E-2</v>
          </cell>
          <cell r="J179">
            <v>5.2560205400883492E-2</v>
          </cell>
          <cell r="K179">
            <v>7.8992160559447962E-3</v>
          </cell>
          <cell r="L179">
            <v>6.342637232412335E-3</v>
          </cell>
          <cell r="M179">
            <v>9.6804662722468297E-3</v>
          </cell>
          <cell r="N179">
            <v>2.1262907512808234E-3</v>
          </cell>
          <cell r="O179">
            <v>8.7877371490517921E-3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3.4915653932086101E-3</v>
          </cell>
          <cell r="F180">
            <v>6.8593910440913899E-4</v>
          </cell>
          <cell r="G180">
            <v>5.1336375094048804E-4</v>
          </cell>
          <cell r="H180">
            <v>4.4681229912108397E-3</v>
          </cell>
          <cell r="I180">
            <v>2.9784835832517799E-3</v>
          </cell>
          <cell r="J180">
            <v>9.0178970624423796E-4</v>
          </cell>
          <cell r="K180">
            <v>3.7186800876367303E-4</v>
          </cell>
          <cell r="L180">
            <v>8.2714084508884295E-4</v>
          </cell>
          <cell r="M180">
            <v>2.3671409441642201E-3</v>
          </cell>
          <cell r="N180">
            <v>8.8621596715373501E-5</v>
          </cell>
          <cell r="O180">
            <v>3.21821491347865E-3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3.4915653932086101E-3</v>
          </cell>
          <cell r="F181">
            <v>4.1775044976177502E-3</v>
          </cell>
          <cell r="G181">
            <v>4.6908682485582399E-3</v>
          </cell>
          <cell r="H181">
            <v>7.4563077240198498E-3</v>
          </cell>
          <cell r="I181">
            <v>8.0063495955522302E-3</v>
          </cell>
          <cell r="J181">
            <v>8.3483962807068598E-3</v>
          </cell>
          <cell r="K181">
            <v>4.2521412982597E-3</v>
          </cell>
          <cell r="L181">
            <v>2.4389716950758799E-3</v>
          </cell>
          <cell r="M181">
            <v>3.5661497980167402E-3</v>
          </cell>
          <cell r="N181">
            <v>3.08655439114386E-3</v>
          </cell>
          <cell r="O181">
            <v>5.6739774543582396E-3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1.4011524321479985</v>
          </cell>
          <cell r="E182">
            <v>1.6078227356736974</v>
          </cell>
          <cell r="F182">
            <v>1.6078227475808882</v>
          </cell>
          <cell r="G182">
            <v>1.6078248053266966</v>
          </cell>
          <cell r="H182">
            <v>1.6078347571539371</v>
          </cell>
          <cell r="I182">
            <v>1.6078463478155434</v>
          </cell>
          <cell r="J182">
            <v>1.6078591095668382</v>
          </cell>
          <cell r="K182">
            <v>1.6078657111159373</v>
          </cell>
          <cell r="L182">
            <v>1.6078703344813083</v>
          </cell>
          <cell r="M182">
            <v>1.607875691180326</v>
          </cell>
          <cell r="N182">
            <v>1.6078973890957406</v>
          </cell>
          <cell r="O182">
            <v>1.607932218289635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1.4011524321479985</v>
          </cell>
          <cell r="E183">
            <v>1.6078227356736974</v>
          </cell>
          <cell r="F183">
            <v>1.6078227475808882</v>
          </cell>
          <cell r="G183">
            <v>1.6078248053266966</v>
          </cell>
          <cell r="H183">
            <v>1.6078347571539371</v>
          </cell>
          <cell r="I183">
            <v>1.6078463478155434</v>
          </cell>
          <cell r="J183">
            <v>1.6078591095668382</v>
          </cell>
          <cell r="K183">
            <v>1.6078657111159373</v>
          </cell>
          <cell r="L183">
            <v>1.6078703344813083</v>
          </cell>
          <cell r="M183">
            <v>1.607875691180326</v>
          </cell>
          <cell r="N183">
            <v>1.6078973890957406</v>
          </cell>
          <cell r="O183">
            <v>1.607932218289635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1.5568360357199973</v>
          </cell>
          <cell r="E184">
            <v>1.7864697063041077</v>
          </cell>
          <cell r="F184">
            <v>1.7864697195343193</v>
          </cell>
          <cell r="G184">
            <v>1.7864720059185528</v>
          </cell>
          <cell r="H184">
            <v>1.786483063504374</v>
          </cell>
          <cell r="I184">
            <v>1.7864959420172699</v>
          </cell>
          <cell r="J184">
            <v>1.7865101217409325</v>
          </cell>
          <cell r="K184">
            <v>1.7865174567954853</v>
          </cell>
          <cell r="L184">
            <v>1.7865225938681208</v>
          </cell>
          <cell r="M184">
            <v>1.7865285457559197</v>
          </cell>
          <cell r="N184">
            <v>1.7865526545508219</v>
          </cell>
          <cell r="O184">
            <v>1.786591353655149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1.7027023054003999E-5</v>
          </cell>
          <cell r="E185">
            <v>1.4807721418897199E-2</v>
          </cell>
          <cell r="F185">
            <v>1.32513638834281E-5</v>
          </cell>
          <cell r="G185">
            <v>1.06453883216093E-5</v>
          </cell>
          <cell r="H185">
            <v>8.1458248029038102E-2</v>
          </cell>
          <cell r="I185">
            <v>3.2649191776407203E-2</v>
          </cell>
          <cell r="J185">
            <v>3.4087905857304099E-5</v>
          </cell>
          <cell r="K185">
            <v>8.2341026928778704E-2</v>
          </cell>
          <cell r="L185">
            <v>2.64791346585945E-2</v>
          </cell>
          <cell r="M185">
            <v>5.1196404359331298E-3</v>
          </cell>
          <cell r="N185">
            <v>7.6555902335342901E-2</v>
          </cell>
          <cell r="O185">
            <v>3.3989573567487101E-2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9.9716083143334605E-2</v>
          </cell>
          <cell r="E186">
            <v>0.11452340289716405</v>
          </cell>
          <cell r="F186">
            <v>0.11453219266455959</v>
          </cell>
          <cell r="G186">
            <v>0.11453606056124151</v>
          </cell>
          <cell r="H186">
            <v>0.11491825582558118</v>
          </cell>
          <cell r="I186">
            <v>0.11411294530174683</v>
          </cell>
          <cell r="J186">
            <v>0.11413552074475398</v>
          </cell>
          <cell r="K186">
            <v>0.11501458762094077</v>
          </cell>
          <cell r="L186">
            <v>0.11385631484791826</v>
          </cell>
          <cell r="M186">
            <v>0.11393035574030604</v>
          </cell>
          <cell r="N186">
            <v>0.11433188579512907</v>
          </cell>
          <cell r="O186">
            <v>0.11565420964924401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2.3158824507287907E-3</v>
          </cell>
          <cell r="F187">
            <v>2.317592734979231E-3</v>
          </cell>
          <cell r="G187">
            <v>2.3229513900211852E-3</v>
          </cell>
          <cell r="H187">
            <v>2.3307141889172189E-3</v>
          </cell>
          <cell r="I187">
            <v>2.3551253044816153E-3</v>
          </cell>
          <cell r="J187">
            <v>2.3587040294573013E-3</v>
          </cell>
          <cell r="K187">
            <v>2.0804512520825359E-3</v>
          </cell>
          <cell r="L187">
            <v>1.8566687111653869E-3</v>
          </cell>
          <cell r="M187">
            <v>1.8685379468057113E-3</v>
          </cell>
          <cell r="N187">
            <v>1.8741013158569588E-3</v>
          </cell>
          <cell r="O187">
            <v>1.8521175302103426E-3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2.3158824507287907E-3</v>
          </cell>
          <cell r="F188">
            <v>2.317592734979231E-3</v>
          </cell>
          <cell r="G188">
            <v>2.3229513900211852E-3</v>
          </cell>
          <cell r="H188">
            <v>2.3307141889172189E-3</v>
          </cell>
          <cell r="I188">
            <v>2.3551253044816153E-3</v>
          </cell>
          <cell r="J188">
            <v>2.3587040294573013E-3</v>
          </cell>
          <cell r="K188">
            <v>2.0804512520825359E-3</v>
          </cell>
          <cell r="L188">
            <v>1.8566687111653869E-3</v>
          </cell>
          <cell r="M188">
            <v>1.8685379468057113E-3</v>
          </cell>
          <cell r="N188">
            <v>1.8741013158569588E-3</v>
          </cell>
          <cell r="O188">
            <v>1.8521175302103426E-3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1.6181500459673499E-4</v>
          </cell>
          <cell r="F189">
            <v>3.1107577896628199E-7</v>
          </cell>
          <cell r="G189">
            <v>4.57181405990376E-7</v>
          </cell>
          <cell r="H189">
            <v>6.4471241418042699E-7</v>
          </cell>
          <cell r="I189">
            <v>1.8215309531591001E-6</v>
          </cell>
          <cell r="J189">
            <v>3.42669952996621E-7</v>
          </cell>
          <cell r="K189">
            <v>3.2988419689460102E-5</v>
          </cell>
          <cell r="L189">
            <v>9.36969336314746E-5</v>
          </cell>
          <cell r="M189">
            <v>1.2693894893150401E-6</v>
          </cell>
          <cell r="N189">
            <v>1.2002008449210201E-6</v>
          </cell>
          <cell r="O189">
            <v>1.7132961273179201E-7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1.6181500459673499E-4</v>
          </cell>
          <cell r="F190">
            <v>1.6212608037570101E-4</v>
          </cell>
          <cell r="G190">
            <v>1.62583261781691E-4</v>
          </cell>
          <cell r="H190">
            <v>1.63227974195872E-4</v>
          </cell>
          <cell r="I190">
            <v>1.6504950514903099E-4</v>
          </cell>
          <cell r="J190">
            <v>1.65392175102027E-4</v>
          </cell>
          <cell r="K190">
            <v>1.45768522930278E-4</v>
          </cell>
          <cell r="L190">
            <v>1.29923215110465E-4</v>
          </cell>
          <cell r="M190">
            <v>1.30763656130586E-4</v>
          </cell>
          <cell r="N190">
            <v>1.3114817664844699E-4</v>
          </cell>
          <cell r="O190">
            <v>1.29668943220899E-4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1.1103586240937661E-3</v>
          </cell>
          <cell r="F191">
            <v>1.1127303315584054E-3</v>
          </cell>
          <cell r="G191">
            <v>1.118343239500697E-3</v>
          </cell>
          <cell r="H191">
            <v>1.1265310963466564E-3</v>
          </cell>
          <cell r="I191">
            <v>1.1453089247305214E-3</v>
          </cell>
          <cell r="J191">
            <v>1.1485350184808946E-3</v>
          </cell>
          <cell r="K191">
            <v>1.4279552860052506E-3</v>
          </cell>
          <cell r="L191">
            <v>1.2210928665608856E-3</v>
          </cell>
          <cell r="M191">
            <v>1.2403017170869912E-3</v>
          </cell>
          <cell r="N191">
            <v>1.2599784903379778E-3</v>
          </cell>
          <cell r="O191">
            <v>1.2429340704724612E-3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1.1103586240937661E-3</v>
          </cell>
          <cell r="F192">
            <v>1.1127303315584054E-3</v>
          </cell>
          <cell r="G192">
            <v>1.118343239500697E-3</v>
          </cell>
          <cell r="H192">
            <v>1.1265310963466564E-3</v>
          </cell>
          <cell r="I192">
            <v>1.1453089247305214E-3</v>
          </cell>
          <cell r="J192">
            <v>1.1485350184808946E-3</v>
          </cell>
          <cell r="K192">
            <v>1.4279552860052506E-3</v>
          </cell>
          <cell r="L192">
            <v>1.2210928665608856E-3</v>
          </cell>
          <cell r="M192">
            <v>1.2403017170869912E-3</v>
          </cell>
          <cell r="N192">
            <v>1.2599784903379778E-3</v>
          </cell>
          <cell r="O192">
            <v>1.2429340704724612E-3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7.6659548654797795E-5</v>
          </cell>
          <cell r="F193">
            <v>3.3444208327454599E-7</v>
          </cell>
          <cell r="G193">
            <v>4.7606986853591001E-7</v>
          </cell>
          <cell r="H193">
            <v>6.7433796139584497E-7</v>
          </cell>
          <cell r="I193">
            <v>1.42394099435769E-6</v>
          </cell>
          <cell r="J193">
            <v>3.1803610781958799E-7</v>
          </cell>
          <cell r="K193">
            <v>4.4707057102368302E-5</v>
          </cell>
          <cell r="L193">
            <v>3.7441187828341798E-5</v>
          </cell>
          <cell r="M193">
            <v>1.8083572418445301E-6</v>
          </cell>
          <cell r="N193">
            <v>2.1609356303478902E-6</v>
          </cell>
          <cell r="O193">
            <v>1.8573709572293499E-7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7.6659548654797795E-5</v>
          </cell>
          <cell r="F194">
            <v>7.6993990738072297E-5</v>
          </cell>
          <cell r="G194">
            <v>7.7470060606608194E-5</v>
          </cell>
          <cell r="H194">
            <v>7.8144398568004097E-5</v>
          </cell>
          <cell r="I194">
            <v>7.9568339562361798E-5</v>
          </cell>
          <cell r="J194">
            <v>7.9886375670181405E-5</v>
          </cell>
          <cell r="K194">
            <v>9.9668564446985905E-5</v>
          </cell>
          <cell r="L194">
            <v>8.5014422177156999E-5</v>
          </cell>
          <cell r="M194">
            <v>8.6372917236127701E-5</v>
          </cell>
          <cell r="N194">
            <v>8.7756037022126702E-5</v>
          </cell>
          <cell r="O194">
            <v>8.6621311006444999E-5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3.4295275438213894E-4</v>
          </cell>
          <cell r="F195">
            <v>3.4862790709419377E-4</v>
          </cell>
          <cell r="G195">
            <v>3.5630189144011845E-4</v>
          </cell>
          <cell r="H195">
            <v>3.64208774531075E-4</v>
          </cell>
          <cell r="I195">
            <v>3.6668972502462986E-4</v>
          </cell>
          <cell r="J195">
            <v>3.6880048034743502E-4</v>
          </cell>
          <cell r="K195">
            <v>6.0447095656549431E-4</v>
          </cell>
          <cell r="L195">
            <v>4.5454052830703692E-4</v>
          </cell>
          <cell r="M195">
            <v>4.9871376892179735E-4</v>
          </cell>
          <cell r="N195">
            <v>5.6470604322916514E-4</v>
          </cell>
          <cell r="O195">
            <v>5.6260427607714408E-4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3.4295275438213894E-4</v>
          </cell>
          <cell r="F196">
            <v>3.4862790709419377E-4</v>
          </cell>
          <cell r="G196">
            <v>3.5630189144011845E-4</v>
          </cell>
          <cell r="H196">
            <v>3.64208774531075E-4</v>
          </cell>
          <cell r="I196">
            <v>3.6668972502462986E-4</v>
          </cell>
          <cell r="J196">
            <v>3.6880048034743502E-4</v>
          </cell>
          <cell r="K196">
            <v>6.0447095656549431E-4</v>
          </cell>
          <cell r="L196">
            <v>4.5454052830703692E-4</v>
          </cell>
          <cell r="M196">
            <v>4.9871376892179735E-4</v>
          </cell>
          <cell r="N196">
            <v>5.6470604322916514E-4</v>
          </cell>
          <cell r="O196">
            <v>5.6260427607714408E-4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2.2443670059732599E-5</v>
          </cell>
          <cell r="F197">
            <v>5.3183735405879797E-7</v>
          </cell>
          <cell r="G197">
            <v>6.2516520870968302E-7</v>
          </cell>
          <cell r="H197">
            <v>6.5353120152336405E-7</v>
          </cell>
          <cell r="I197">
            <v>2.71661634324445E-7</v>
          </cell>
          <cell r="J197">
            <v>2.3988522441616597E-7</v>
          </cell>
          <cell r="K197">
            <v>2.4008257095994299E-5</v>
          </cell>
          <cell r="L197">
            <v>5.0394230380230303E-6</v>
          </cell>
          <cell r="M197">
            <v>3.74182405182663E-6</v>
          </cell>
          <cell r="N197">
            <v>5.2427744356579597E-6</v>
          </cell>
          <cell r="O197">
            <v>2.5517099407084502E-7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2.2443670059732599E-5</v>
          </cell>
          <cell r="F198">
            <v>2.29755074137914E-5</v>
          </cell>
          <cell r="G198">
            <v>2.3600672622501101E-5</v>
          </cell>
          <cell r="H198">
            <v>2.4254203824024501E-5</v>
          </cell>
          <cell r="I198">
            <v>2.45258654583489E-5</v>
          </cell>
          <cell r="J198">
            <v>2.4765750682765099E-5</v>
          </cell>
          <cell r="K198">
            <v>4.1476736521655202E-5</v>
          </cell>
          <cell r="L198">
            <v>3.0831634360067002E-5</v>
          </cell>
          <cell r="M198">
            <v>3.3954582246107902E-5</v>
          </cell>
          <cell r="N198">
            <v>3.8617051562929599E-5</v>
          </cell>
          <cell r="O198">
            <v>3.8527334839988899E-5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9.1578318296230403</v>
          </cell>
          <cell r="E199">
            <v>10.275932353555474</v>
          </cell>
          <cell r="F199">
            <v>10.276043927832545</v>
          </cell>
          <cell r="G199">
            <v>13.363666747570257</v>
          </cell>
          <cell r="H199">
            <v>21.124366605352339</v>
          </cell>
          <cell r="I199">
            <v>27.878693292862522</v>
          </cell>
          <cell r="J199">
            <v>27.883109398494792</v>
          </cell>
          <cell r="K199">
            <v>30.918294703449391</v>
          </cell>
          <cell r="L199">
            <v>30.918311010411863</v>
          </cell>
          <cell r="M199">
            <v>30.918323123279805</v>
          </cell>
          <cell r="N199">
            <v>30.918339177064606</v>
          </cell>
          <cell r="O199">
            <v>30.918376478939798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2.8618223769885325</v>
          </cell>
          <cell r="E200">
            <v>3.1585856960283443</v>
          </cell>
          <cell r="F200">
            <v>3.0828131783497623</v>
          </cell>
          <cell r="G200">
            <v>3.8549038694914177</v>
          </cell>
          <cell r="H200">
            <v>5.895172075912277</v>
          </cell>
          <cell r="I200">
            <v>7.5347819710439277</v>
          </cell>
          <cell r="J200">
            <v>7.3376603680249533</v>
          </cell>
          <cell r="K200">
            <v>7.927767872679329</v>
          </cell>
          <cell r="L200">
            <v>7.9277720539517569</v>
          </cell>
          <cell r="M200">
            <v>7.9277751598153277</v>
          </cell>
          <cell r="N200">
            <v>7.927779276170404</v>
          </cell>
          <cell r="O200">
            <v>7.9277888407537977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9.1578318296230403</v>
          </cell>
          <cell r="E201">
            <v>10.275932353555474</v>
          </cell>
          <cell r="F201">
            <v>10.276043927832545</v>
          </cell>
          <cell r="G201">
            <v>13.363666747570257</v>
          </cell>
          <cell r="H201">
            <v>21.124366605352339</v>
          </cell>
          <cell r="I201">
            <v>27.878693292862522</v>
          </cell>
          <cell r="J201">
            <v>27.883109398494792</v>
          </cell>
          <cell r="K201">
            <v>30.918294703449391</v>
          </cell>
          <cell r="L201">
            <v>30.918311010411863</v>
          </cell>
          <cell r="M201">
            <v>30.918323123279805</v>
          </cell>
          <cell r="N201">
            <v>30.918339177064606</v>
          </cell>
          <cell r="O201">
            <v>30.918376478939798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1.9583557971616301E-7</v>
          </cell>
          <cell r="E202">
            <v>9.0330046465222094E-2</v>
          </cell>
          <cell r="F202">
            <v>1.96657310204842E-4</v>
          </cell>
          <cell r="G202">
            <v>0.249428992914072</v>
          </cell>
          <cell r="H202">
            <v>1.2190611048539199</v>
          </cell>
          <cell r="I202">
            <v>0.83523102054237297</v>
          </cell>
          <cell r="J202">
            <v>0.20238478211113201</v>
          </cell>
          <cell r="K202">
            <v>1.49039495391537</v>
          </cell>
          <cell r="L202">
            <v>0.70372187332834901</v>
          </cell>
          <cell r="M202">
            <v>0.30404553263624001</v>
          </cell>
          <cell r="N202">
            <v>1.4497735299813801</v>
          </cell>
          <cell r="O202">
            <v>0.74467302369437205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0.73983812376094471</v>
          </cell>
          <cell r="E203">
            <v>0.83016790860425616</v>
          </cell>
          <cell r="F203">
            <v>0.83036145120568305</v>
          </cell>
          <cell r="G203">
            <v>1.0797878925551345</v>
          </cell>
          <cell r="H203">
            <v>1.7068237247918916</v>
          </cell>
          <cell r="I203">
            <v>2.2563018425333512</v>
          </cell>
          <cell r="J203">
            <v>2.2566732379486494</v>
          </cell>
          <cell r="K203">
            <v>2.528003019851238</v>
          </cell>
          <cell r="L203">
            <v>2.498013978199022</v>
          </cell>
          <cell r="M203">
            <v>2.4981534169950113</v>
          </cell>
          <cell r="N203">
            <v>2.4984197121722338</v>
          </cell>
          <cell r="O203">
            <v>2.4984825024693689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3.2399157621003121</v>
          </cell>
          <cell r="E204">
            <v>3.6354823566762509</v>
          </cell>
          <cell r="F204">
            <v>5.0804181988014525</v>
          </cell>
          <cell r="G204">
            <v>8.2542727331987873</v>
          </cell>
          <cell r="H204">
            <v>13.251831752907433</v>
          </cell>
          <cell r="I204">
            <v>16.893965183947778</v>
          </cell>
          <cell r="J204">
            <v>16.841234634633437</v>
          </cell>
          <cell r="K204">
            <v>16.732643476233282</v>
          </cell>
          <cell r="L204">
            <v>18.295606683205271</v>
          </cell>
          <cell r="M204">
            <v>19.642418321134546</v>
          </cell>
          <cell r="N204">
            <v>16.89072441301137</v>
          </cell>
          <cell r="O204">
            <v>18.82312954410655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1.1489062986171317</v>
          </cell>
          <cell r="E205">
            <v>1.2864410320864308</v>
          </cell>
          <cell r="F205">
            <v>1.7920346380252046</v>
          </cell>
          <cell r="G205">
            <v>2.8962360467364165</v>
          </cell>
          <cell r="H205">
            <v>4.5228094719820602</v>
          </cell>
          <cell r="I205">
            <v>5.6126130179228468</v>
          </cell>
          <cell r="J205">
            <v>5.494693192376328</v>
          </cell>
          <cell r="K205">
            <v>5.3630267552029753</v>
          </cell>
          <cell r="L205">
            <v>5.8639765010273246</v>
          </cell>
          <cell r="M205">
            <v>6.2956468977995348</v>
          </cell>
          <cell r="N205">
            <v>5.4136937221190307</v>
          </cell>
          <cell r="O205">
            <v>6.0330543410597928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8.0127075969742196E-6</v>
          </cell>
          <cell r="E206">
            <v>3.2843487983740698E-2</v>
          </cell>
          <cell r="F206">
            <v>0.101119044472152</v>
          </cell>
          <cell r="G206">
            <v>0.21696341532549601</v>
          </cell>
          <cell r="H206">
            <v>0.51333067677367505</v>
          </cell>
          <cell r="I206">
            <v>0.44455362509830398</v>
          </cell>
          <cell r="J206">
            <v>0.18241251002917799</v>
          </cell>
          <cell r="K206">
            <v>0.51919273172786795</v>
          </cell>
          <cell r="L206">
            <v>0.50489018561190102</v>
          </cell>
          <cell r="M206">
            <v>0.27689002784699801</v>
          </cell>
          <cell r="N206">
            <v>0.44101319309899401</v>
          </cell>
          <cell r="O206">
            <v>0.55406050924807604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0.21336067512683798</v>
          </cell>
          <cell r="E207">
            <v>0.24620281307663511</v>
          </cell>
          <cell r="F207">
            <v>0.34731963005271821</v>
          </cell>
          <cell r="G207">
            <v>0.56427978735428441</v>
          </cell>
          <cell r="H207">
            <v>0.90356151668438278</v>
          </cell>
          <cell r="I207">
            <v>1.15480083672949</v>
          </cell>
          <cell r="J207">
            <v>1.140293820420839</v>
          </cell>
          <cell r="K207">
            <v>1.1461534875800279</v>
          </cell>
          <cell r="L207">
            <v>1.2506279106278479</v>
          </cell>
          <cell r="M207">
            <v>1.3009670323998308</v>
          </cell>
          <cell r="N207">
            <v>1.1546878099596414</v>
          </cell>
          <cell r="O207">
            <v>1.271957002432494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5.6086655366385374</v>
          </cell>
          <cell r="E208">
            <v>6.0095459788027261</v>
          </cell>
          <cell r="F208">
            <v>6.1300410191108119</v>
          </cell>
          <cell r="G208">
            <v>7.142137256404288</v>
          </cell>
          <cell r="H208">
            <v>6.9272378553278786</v>
          </cell>
          <cell r="I208">
            <v>7.7752316848672409</v>
          </cell>
          <cell r="J208">
            <v>10.147954340518904</v>
          </cell>
          <cell r="K208">
            <v>13.09468075525389</v>
          </cell>
          <cell r="L208">
            <v>12.951488963655883</v>
          </cell>
          <cell r="M208">
            <v>12.865842633029793</v>
          </cell>
          <cell r="N208">
            <v>13.462073910730524</v>
          </cell>
          <cell r="O208">
            <v>13.446959577687048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1.8982967973032192E-4</v>
          </cell>
          <cell r="F209">
            <v>3.1009298085052052E-3</v>
          </cell>
          <cell r="G209">
            <v>7.7146957340845418E-4</v>
          </cell>
          <cell r="H209">
            <v>3.2396442512478887E-3</v>
          </cell>
          <cell r="I209">
            <v>6.3877465044993743E-3</v>
          </cell>
          <cell r="J209">
            <v>2.0164281349515506E-2</v>
          </cell>
          <cell r="K209">
            <v>3.073486511578427E-3</v>
          </cell>
          <cell r="L209">
            <v>2.5316595181687183E-2</v>
          </cell>
          <cell r="M209">
            <v>3.8993965250851595E-2</v>
          </cell>
          <cell r="N209">
            <v>6.1557421518109758E-2</v>
          </cell>
          <cell r="O209">
            <v>8.0985974690793175E-2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5.6086655366385374</v>
          </cell>
          <cell r="E210">
            <v>6.0097358084824615</v>
          </cell>
          <cell r="F210">
            <v>6.1331419489193264</v>
          </cell>
          <cell r="G210">
            <v>7.1429087259776907</v>
          </cell>
          <cell r="H210">
            <v>6.9304774995791201</v>
          </cell>
          <cell r="I210">
            <v>7.7816194313717446</v>
          </cell>
          <cell r="J210">
            <v>10.16811862186842</v>
          </cell>
          <cell r="K210">
            <v>13.097754241765479</v>
          </cell>
          <cell r="L210">
            <v>12.976805558837565</v>
          </cell>
          <cell r="M210">
            <v>12.90483659828063</v>
          </cell>
          <cell r="N210">
            <v>13.523631332248632</v>
          </cell>
          <cell r="O210">
            <v>13.527945552377862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1.032083072976499E-4</v>
          </cell>
          <cell r="F211">
            <v>1.2968018533526443E-4</v>
          </cell>
          <cell r="G211">
            <v>1.3278548535584957E-4</v>
          </cell>
          <cell r="H211">
            <v>1.367454987674204E-4</v>
          </cell>
          <cell r="I211">
            <v>1.3684238542198082E-4</v>
          </cell>
          <cell r="J211">
            <v>1.3762991995791289E-4</v>
          </cell>
          <cell r="K211">
            <v>2.1894357518152321E-4</v>
          </cell>
          <cell r="L211">
            <v>1.5667245664230221E-4</v>
          </cell>
          <cell r="M211">
            <v>2.1622874640008972E-4</v>
          </cell>
          <cell r="N211">
            <v>2.4147140519971278E-4</v>
          </cell>
          <cell r="O211">
            <v>2.5081601557452637E-4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1.032083072976499E-4</v>
          </cell>
          <cell r="F212">
            <v>1.2968018533526443E-4</v>
          </cell>
          <cell r="G212">
            <v>1.3278548535584957E-4</v>
          </cell>
          <cell r="H212">
            <v>1.367454987674204E-4</v>
          </cell>
          <cell r="I212">
            <v>1.3684238542198082E-4</v>
          </cell>
          <cell r="J212">
            <v>1.3762991995791289E-4</v>
          </cell>
          <cell r="K212">
            <v>2.1894357518152321E-4</v>
          </cell>
          <cell r="L212">
            <v>1.5667245664230221E-4</v>
          </cell>
          <cell r="M212">
            <v>2.1622874640008972E-4</v>
          </cell>
          <cell r="N212">
            <v>2.4147140519971278E-4</v>
          </cell>
          <cell r="O212">
            <v>2.5081601557452637E-4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5.4985694176361502E-6</v>
          </cell>
          <cell r="F213">
            <v>1.9790668802233998E-6</v>
          </cell>
          <cell r="G213">
            <v>3.0762340174693499E-7</v>
          </cell>
          <cell r="H213">
            <v>3.7357689000053398E-7</v>
          </cell>
          <cell r="I213">
            <v>1.0060801362722E-7</v>
          </cell>
          <cell r="J213">
            <v>1.4703572286511601E-7</v>
          </cell>
          <cell r="K213">
            <v>7.6006968371253797E-6</v>
          </cell>
          <cell r="L213">
            <v>7.0885469467838697E-7</v>
          </cell>
          <cell r="M213">
            <v>5.03994417741872E-6</v>
          </cell>
          <cell r="N213">
            <v>2.1091092062684599E-6</v>
          </cell>
          <cell r="O213">
            <v>8.4764786925485003E-7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5.4985694176361502E-6</v>
          </cell>
          <cell r="F214">
            <v>7.4776362978595496E-6</v>
          </cell>
          <cell r="G214">
            <v>7.7852596996064792E-6</v>
          </cell>
          <cell r="H214">
            <v>8.1588365896070196E-6</v>
          </cell>
          <cell r="I214">
            <v>8.2594446032342404E-6</v>
          </cell>
          <cell r="J214">
            <v>8.4064803260993602E-6</v>
          </cell>
          <cell r="K214">
            <v>1.42193878908054E-5</v>
          </cell>
          <cell r="L214">
            <v>9.7566257259309095E-6</v>
          </cell>
          <cell r="M214">
            <v>1.39707163357154E-5</v>
          </cell>
          <cell r="N214">
            <v>1.5756667127735398E-5</v>
          </cell>
          <cell r="O214">
            <v>1.6453288507610898E-5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4.261231029430335</v>
          </cell>
          <cell r="E215">
            <v>4.6176743418735713</v>
          </cell>
          <cell r="F215">
            <v>4.815565844221112</v>
          </cell>
          <cell r="G215">
            <v>5.1919788647154359</v>
          </cell>
          <cell r="H215">
            <v>5.5060250901264496</v>
          </cell>
          <cell r="I215">
            <v>5.8021917213504706</v>
          </cell>
          <cell r="J215">
            <v>6.2713923635299764</v>
          </cell>
          <cell r="K215">
            <v>15.284230180215607</v>
          </cell>
          <cell r="L215">
            <v>16.642797606149294</v>
          </cell>
          <cell r="M215">
            <v>17.5990515494444</v>
          </cell>
          <cell r="N215">
            <v>19.159763007920084</v>
          </cell>
          <cell r="O215">
            <v>20.633993392254443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4.261231029430335</v>
          </cell>
          <cell r="E216">
            <v>4.6176743418735713</v>
          </cell>
          <cell r="F216">
            <v>4.815565844221112</v>
          </cell>
          <cell r="G216">
            <v>5.1919788647154359</v>
          </cell>
          <cell r="H216">
            <v>5.5060250901264496</v>
          </cell>
          <cell r="I216">
            <v>5.8021917213504706</v>
          </cell>
          <cell r="J216">
            <v>6.2713923635299764</v>
          </cell>
          <cell r="K216">
            <v>15.284230180215607</v>
          </cell>
          <cell r="L216">
            <v>16.642797606149294</v>
          </cell>
          <cell r="M216">
            <v>17.5990515494444</v>
          </cell>
          <cell r="N216">
            <v>19.159763007920084</v>
          </cell>
          <cell r="O216">
            <v>20.633993392254443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1.3316346966969805</v>
          </cell>
          <cell r="E217">
            <v>1.4252081302078907</v>
          </cell>
          <cell r="F217">
            <v>1.4592623770366999</v>
          </cell>
          <cell r="G217">
            <v>1.5270526072692459</v>
          </cell>
          <cell r="H217">
            <v>1.5731500257504132</v>
          </cell>
          <cell r="I217">
            <v>1.6117199225973522</v>
          </cell>
          <cell r="J217">
            <v>1.6949709090621545</v>
          </cell>
          <cell r="K217">
            <v>4.0221658368988447</v>
          </cell>
          <cell r="L217">
            <v>4.3796835805656054</v>
          </cell>
          <cell r="M217">
            <v>4.6313293551169492</v>
          </cell>
          <cell r="N217">
            <v>5.042042896821072</v>
          </cell>
          <cell r="O217">
            <v>5.4299982611195921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1.1053466538064799E-6</v>
          </cell>
          <cell r="E218">
            <v>5.7440024994131999E-6</v>
          </cell>
          <cell r="F218">
            <v>8.1865572773241803E-6</v>
          </cell>
          <cell r="G218">
            <v>1.7425690453354101E-5</v>
          </cell>
          <cell r="H218">
            <v>0.31555326129582301</v>
          </cell>
          <cell r="I218">
            <v>0.139106163950665</v>
          </cell>
          <cell r="J218">
            <v>3.1967940002268103E-2</v>
          </cell>
          <cell r="K218">
            <v>1.0246489212152501</v>
          </cell>
          <cell r="L218">
            <v>0.22556613846082099</v>
          </cell>
          <cell r="M218">
            <v>0.110057957538269</v>
          </cell>
          <cell r="N218">
            <v>1.0464741662336201</v>
          </cell>
          <cell r="O218">
            <v>0.59756880117009903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0.43061841880044183</v>
          </cell>
          <cell r="E219">
            <v>0.43061576192681428</v>
          </cell>
          <cell r="F219">
            <v>0.43061256687151173</v>
          </cell>
          <cell r="G219">
            <v>0.43062374910811041</v>
          </cell>
          <cell r="H219">
            <v>0.4272394963221367</v>
          </cell>
          <cell r="I219">
            <v>0.45466459156811168</v>
          </cell>
          <cell r="J219">
            <v>0.48661874871235467</v>
          </cell>
          <cell r="K219">
            <v>1.195696094496985</v>
          </cell>
          <cell r="L219">
            <v>1.2992829096788361</v>
          </cell>
          <cell r="M219">
            <v>1.3602469693334533</v>
          </cell>
          <cell r="N219">
            <v>1.4920280538101216</v>
          </cell>
          <cell r="O219">
            <v>1.7540724251531181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6.0779126505349272E-2</v>
          </cell>
          <cell r="E220">
            <v>0.16183137153265281</v>
          </cell>
          <cell r="F220">
            <v>5.7260140701238197E-3</v>
          </cell>
          <cell r="G220">
            <v>0.16430007623757509</v>
          </cell>
          <cell r="H220">
            <v>0.13142358422602332</v>
          </cell>
          <cell r="I220"/>
          <cell r="J220"/>
          <cell r="L220">
            <v>3.1754193945753976E-3</v>
          </cell>
          <cell r="M220">
            <v>3.209863903087994E-3</v>
          </cell>
          <cell r="N220">
            <v>4.4784765442117316E-3</v>
          </cell>
          <cell r="O220">
            <v>6.9589755212765038E-3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9.7738928167112951E-3</v>
          </cell>
          <cell r="E221">
            <v>9.295924228006118E-3</v>
          </cell>
          <cell r="F221">
            <v>3.5190435522129571E-3</v>
          </cell>
          <cell r="G221">
            <v>4.0398047964752956E-3</v>
          </cell>
          <cell r="H221">
            <v>3.6653889704498066E-2</v>
          </cell>
          <cell r="I221"/>
          <cell r="J221"/>
          <cell r="L221">
            <v>2.7011649215967024E-3</v>
          </cell>
          <cell r="M221">
            <v>2.9336381789304565E-3</v>
          </cell>
          <cell r="N221">
            <v>3.8754817951877495E-3</v>
          </cell>
          <cell r="O221">
            <v>6.1930097765408171E-3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7.0553019322060539E-2</v>
          </cell>
          <cell r="E222">
            <v>0.17112729576065894</v>
          </cell>
          <cell r="F222">
            <v>9.2185389196672574E-3</v>
          </cell>
          <cell r="G222">
            <v>0.16831336233138078</v>
          </cell>
          <cell r="H222">
            <v>0.16805095522785177</v>
          </cell>
          <cell r="I222"/>
          <cell r="J222"/>
          <cell r="K222"/>
          <cell r="L222">
            <v>5.8510301338844523E-3</v>
          </cell>
          <cell r="M222">
            <v>6.1169833793489293E-3</v>
          </cell>
          <cell r="N222">
            <v>8.3274396367299715E-3</v>
          </cell>
          <cell r="O222">
            <v>1.3125466595147791E-2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D223"/>
          <cell r="E223"/>
          <cell r="F223">
            <v>375</v>
          </cell>
          <cell r="G223">
            <v>177.45785823240601</v>
          </cell>
          <cell r="H223">
            <v>216.37846022315199</v>
          </cell>
          <cell r="I223"/>
          <cell r="J223"/>
          <cell r="K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D224"/>
          <cell r="E224"/>
          <cell r="F224">
            <v>375</v>
          </cell>
          <cell r="G224">
            <v>377.69268973373403</v>
          </cell>
          <cell r="H224">
            <v>467.69519701510194</v>
          </cell>
          <cell r="I224">
            <v>340.92309709277595</v>
          </cell>
          <cell r="J224">
            <v>250.69811383495892</v>
          </cell>
          <cell r="K224">
            <v>179.60679669903197</v>
          </cell>
          <cell r="L224">
            <v>101.79454314747096</v>
          </cell>
          <cell r="M224">
            <v>63.207996063512979</v>
          </cell>
          <cell r="N224">
            <v>7.334478024080898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D225"/>
          <cell r="E225">
            <v>6.9087368361565496E-2</v>
          </cell>
          <cell r="F225">
            <v>7.3893582812366354E-2</v>
          </cell>
          <cell r="G225">
            <v>1.4689155154647325E-2</v>
          </cell>
          <cell r="H225">
            <v>8.4475531109851204E-3</v>
          </cell>
          <cell r="I225">
            <v>4.4576511836084427E-3</v>
          </cell>
          <cell r="J225">
            <v>5.8483147506170445E-3</v>
          </cell>
          <cell r="K225">
            <v>4.0462978765536612E-3</v>
          </cell>
          <cell r="L225">
            <v>8.9595542937675344E-3</v>
          </cell>
          <cell r="M225">
            <v>2.5153811983627289E-2</v>
          </cell>
          <cell r="N225">
            <v>1.6323949124110504E-2</v>
          </cell>
          <cell r="O225">
            <v>2.9929682073297319E-2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D226"/>
          <cell r="E226">
            <v>7.2723545643753149E-2</v>
          </cell>
          <cell r="F226">
            <v>7.77827187498593E-2</v>
          </cell>
          <cell r="G226">
            <v>1.5462268583839291E-2</v>
          </cell>
          <cell r="H226">
            <v>8.8921611694580179E-3</v>
          </cell>
          <cell r="I226">
            <v>4.6922644037983609E-3</v>
          </cell>
          <cell r="J226">
            <v>6.1561207901232066E-3</v>
          </cell>
          <cell r="K226">
            <v>4.2592609226880674E-3</v>
          </cell>
          <cell r="L226">
            <v>9.4311097829131944E-3</v>
          </cell>
          <cell r="M226">
            <v>2.6477696824870865E-2</v>
          </cell>
          <cell r="N226">
            <v>1.7183104341168945E-2</v>
          </cell>
          <cell r="O226">
            <v>3.1504928498207713E-2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D227"/>
          <cell r="E227">
            <v>5.6021885893813598E-3</v>
          </cell>
          <cell r="F227"/>
          <cell r="G227"/>
          <cell r="H227">
            <v>5.8125635241122698E-4</v>
          </cell>
          <cell r="I227"/>
          <cell r="J227">
            <v>5.3737628790959905E-4</v>
          </cell>
          <cell r="K227"/>
          <cell r="L227">
            <v>7.3125659453854698E-4</v>
          </cell>
          <cell r="M227">
            <v>2.1738843368724202E-3</v>
          </cell>
          <cell r="N227">
            <v>2.09175860305769E-5</v>
          </cell>
          <cell r="O227">
            <v>1.77782875517369E-3</v>
          </cell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D228"/>
          <cell r="E228">
            <v>5.6021885893813598E-3</v>
          </cell>
          <cell r="F228">
            <v>5.6010021321119792E-3</v>
          </cell>
          <cell r="G228">
            <v>1.9106590942901697E-3</v>
          </cell>
          <cell r="H228">
            <v>1.1223988793107598E-3</v>
          </cell>
          <cell r="I228">
            <v>5.7735104947844785E-4</v>
          </cell>
          <cell r="J228">
            <v>7.9922986518081906E-4</v>
          </cell>
          <cell r="K228">
            <v>5.3610867622233777E-4</v>
          </cell>
          <cell r="L228">
            <v>1.187513254844094E-3</v>
          </cell>
          <cell r="M228">
            <v>2.9023849871010064E-3</v>
          </cell>
          <cell r="N228">
            <v>2.2053750186443572E-3</v>
          </cell>
          <cell r="O228">
            <v>3.9279049704958975E-3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D229"/>
          <cell r="E229"/>
          <cell r="F229">
            <v>375</v>
          </cell>
          <cell r="G229">
            <v>177.45785823240499</v>
          </cell>
          <cell r="H229">
            <v>216.378460223151</v>
          </cell>
          <cell r="I229"/>
          <cell r="J229"/>
          <cell r="K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D230"/>
          <cell r="E230"/>
          <cell r="F230">
            <v>375</v>
          </cell>
          <cell r="G230">
            <v>377.692689733733</v>
          </cell>
          <cell r="H230">
            <v>467.69519701510001</v>
          </cell>
          <cell r="I230">
            <v>340.92309709277504</v>
          </cell>
          <cell r="J230">
            <v>250.69811383495801</v>
          </cell>
          <cell r="K230">
            <v>179.60679669903107</v>
          </cell>
          <cell r="L230">
            <v>101.79454314747096</v>
          </cell>
          <cell r="M230">
            <v>63.207996063514003</v>
          </cell>
          <cell r="N230">
            <v>7.334478024080898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D231">
            <v>3.255197142140048E-5</v>
          </cell>
          <cell r="E231">
            <v>3.2656371662570207E-5</v>
          </cell>
          <cell r="F231">
            <v>6.9081584604106005E-3</v>
          </cell>
          <cell r="G231">
            <v>2.7068534733063637E-3</v>
          </cell>
          <cell r="H231">
            <v>5.2662747968722796E-3</v>
          </cell>
          <cell r="I231">
            <v>7.4363871522641909E-3</v>
          </cell>
          <cell r="J231">
            <v>1.3111045735435305E-2</v>
          </cell>
          <cell r="K231">
            <v>7.5598626579354818E-3</v>
          </cell>
          <cell r="L231">
            <v>1.5686760052870851E-2</v>
          </cell>
          <cell r="M231">
            <v>1.2627956111927097E-2</v>
          </cell>
          <cell r="N231">
            <v>1.1042569186786522E-2</v>
          </cell>
          <cell r="O231">
            <v>1.750927177983809E-2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D232">
            <v>2.5024527173994494E-5</v>
          </cell>
          <cell r="E232">
            <v>2.4976997348858285E-5</v>
          </cell>
          <cell r="F232">
            <v>8.896892971943432E-3</v>
          </cell>
          <cell r="G232">
            <v>3.3676019396616675E-3</v>
          </cell>
          <cell r="H232">
            <v>6.3682825024014211E-3</v>
          </cell>
          <cell r="I232">
            <v>8.7345158657028289E-3</v>
          </cell>
          <cell r="J232">
            <v>1.497064378379518E-2</v>
          </cell>
          <cell r="K232">
            <v>8.3870988504272381E-3</v>
          </cell>
          <cell r="L232">
            <v>1.7417115534535926E-2</v>
          </cell>
          <cell r="M232">
            <v>1.4018322746811741E-2</v>
          </cell>
          <cell r="N232">
            <v>1.2256768386988711E-2</v>
          </cell>
          <cell r="O232">
            <v>1.9442001089841461E-2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D233">
            <v>2.96628744832062E-3</v>
          </cell>
          <cell r="E233">
            <v>4.7192176049224498E-6</v>
          </cell>
          <cell r="F233">
            <v>2.3273678296592199E-6</v>
          </cell>
          <cell r="G233">
            <v>2.3296808808738801E-6</v>
          </cell>
          <cell r="H233">
            <v>2.19932238225684E-3</v>
          </cell>
          <cell r="I233">
            <v>8.6490845795525299E-4</v>
          </cell>
          <cell r="J233">
            <v>7.4619939440883197E-5</v>
          </cell>
          <cell r="K233">
            <v>2.20269919128236E-3</v>
          </cell>
          <cell r="L233">
            <v>7.4245231376255999E-4</v>
          </cell>
          <cell r="M233">
            <v>1.98731700191707E-4</v>
          </cell>
          <cell r="N233">
            <v>2.0495434166560799E-3</v>
          </cell>
          <cell r="O233">
            <v>9.0481512630425699E-4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D234">
            <v>2.96628744832062E-3</v>
          </cell>
          <cell r="E234">
            <v>2.9710066659255499E-3</v>
          </cell>
          <cell r="F234">
            <v>2.9733340337552098E-3</v>
          </cell>
          <cell r="G234">
            <v>2.9756637146360798E-3</v>
          </cell>
          <cell r="H234">
            <v>2.97565801097653E-3</v>
          </cell>
          <cell r="I234">
            <v>3.0666060467395301E-3</v>
          </cell>
          <cell r="J234">
            <v>3.1388507796529801E-3</v>
          </cell>
          <cell r="K234">
            <v>3.1422275886785001E-3</v>
          </cell>
          <cell r="L234">
            <v>3.1427813552116299E-3</v>
          </cell>
          <cell r="M234">
            <v>3.1438832052366299E-3</v>
          </cell>
          <cell r="N234">
            <v>3.1455061998454099E-3</v>
          </cell>
          <cell r="O234">
            <v>3.15309024315205E-3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D235">
            <v>3.2897955520954369E-2</v>
          </cell>
          <cell r="E235">
            <v>1.9130813272546278E-3</v>
          </cell>
          <cell r="F235">
            <v>2.1937467493549169E-2</v>
          </cell>
          <cell r="G235">
            <v>1.989204937025281E-2</v>
          </cell>
          <cell r="H235">
            <v>1.4339006777885646E-2</v>
          </cell>
          <cell r="I235">
            <v>5.9610199460219107E-3</v>
          </cell>
          <cell r="J235"/>
          <cell r="L235">
            <v>1.6205127120298243E-2</v>
          </cell>
          <cell r="M235">
            <v>2.6455858340019192E-2</v>
          </cell>
          <cell r="N235">
            <v>7.646343276926873E-2</v>
          </cell>
          <cell r="O235">
            <v>7.56049033231498E-2</v>
          </cell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D236">
            <v>3.2897955520954369E-2</v>
          </cell>
          <cell r="E236">
            <v>1.9130813272546278E-3</v>
          </cell>
          <cell r="F236">
            <v>2.1937467493549169E-2</v>
          </cell>
          <cell r="G236">
            <v>1.989204937025281E-2</v>
          </cell>
          <cell r="H236">
            <v>1.4339006777885646E-2</v>
          </cell>
          <cell r="I236">
            <v>5.9610199460219107E-3</v>
          </cell>
          <cell r="J236"/>
          <cell r="K236"/>
          <cell r="L236">
            <v>1.6205127120298243E-2</v>
          </cell>
          <cell r="M236">
            <v>2.6455858340019192E-2</v>
          </cell>
          <cell r="N236">
            <v>7.646343276926873E-2</v>
          </cell>
          <cell r="O236">
            <v>7.56049033231498E-2</v>
          </cell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D237">
            <v>3.3230258101974101E-2</v>
          </cell>
          <cell r="E237">
            <v>1.9324053810652827E-3</v>
          </cell>
          <cell r="F237">
            <v>2.2159058074292109E-2</v>
          </cell>
          <cell r="G237">
            <v>2.0092979161871527E-2</v>
          </cell>
          <cell r="H237">
            <v>1.448384523018752E-2</v>
          </cell>
          <cell r="I237">
            <v>6.0212322687089957E-3</v>
          </cell>
          <cell r="J237"/>
          <cell r="K237"/>
          <cell r="L237">
            <v>1.6368815273028539E-2</v>
          </cell>
          <cell r="M237">
            <v>2.6723089232342602E-2</v>
          </cell>
          <cell r="N237">
            <v>7.7235790676028995E-2</v>
          </cell>
          <cell r="O237">
            <v>7.6368589215302804E-2</v>
          </cell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D238"/>
          <cell r="E238">
            <v>1.73299095678593E-4</v>
          </cell>
          <cell r="F238">
            <v>2.6706510707047498E-3</v>
          </cell>
          <cell r="G238">
            <v>1.70198202426835E-3</v>
          </cell>
          <cell r="H238">
            <v>8.0919138672840203E-4</v>
          </cell>
          <cell r="I238">
            <v>4.6492326059988602E-4</v>
          </cell>
          <cell r="J238">
            <v>2.1755411402149601E-7</v>
          </cell>
          <cell r="K238">
            <v>2.8975035705910202E-7</v>
          </cell>
          <cell r="L238">
            <v>1.81041236863899E-3</v>
          </cell>
          <cell r="M238">
            <v>2.4148064006431001E-3</v>
          </cell>
          <cell r="N238">
            <v>5.8585974065310303E-3</v>
          </cell>
          <cell r="O238">
            <v>5.1214529192553397E-3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D239">
            <v>5.3757649990155603E-3</v>
          </cell>
          <cell r="E239">
            <v>2.6295704911907282E-4</v>
          </cell>
          <cell r="F239">
            <v>2.8427004085358806E-3</v>
          </cell>
          <cell r="G239">
            <v>2.497894089454551E-3</v>
          </cell>
          <cell r="H239">
            <v>1.49205725263172E-3</v>
          </cell>
          <cell r="I239">
            <v>6.9757070498683996E-4</v>
          </cell>
          <cell r="J239"/>
          <cell r="K239">
            <v>1.7997756063259374E-17</v>
          </cell>
          <cell r="L239">
            <v>1.8104609329268459E-3</v>
          </cell>
          <cell r="M239">
            <v>3.0672124382703997E-3</v>
          </cell>
          <cell r="N239">
            <v>7.2515561707835602E-3</v>
          </cell>
          <cell r="O239">
            <v>7.7497868325891398E-3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D240"/>
          <cell r="E240"/>
          <cell r="F240">
            <v>1.3283959423504339</v>
          </cell>
          <cell r="G240">
            <v>1.0512212849387543</v>
          </cell>
          <cell r="H240">
            <v>0.46590387997463711</v>
          </cell>
          <cell r="I240">
            <v>0.19426682077280774</v>
          </cell>
          <cell r="J240">
            <v>0.17917519877463797</v>
          </cell>
          <cell r="K240">
            <v>0.2072648949489049</v>
          </cell>
          <cell r="L240">
            <v>0.20887203426342402</v>
          </cell>
          <cell r="M240">
            <v>0.34027062139907344</v>
          </cell>
          <cell r="N240">
            <v>0.37737232820203609</v>
          </cell>
          <cell r="O240">
            <v>0.25610005867811392</v>
          </cell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/>
          <cell r="E241"/>
          <cell r="F241">
            <v>1.3284403818066668</v>
          </cell>
          <cell r="G241">
            <v>1.0512679523825919</v>
          </cell>
          <cell r="H241">
            <v>0.46592178717582006</v>
          </cell>
          <cell r="I241">
            <v>0.19427564760204413</v>
          </cell>
          <cell r="J241">
            <v>0.17918364954365834</v>
          </cell>
          <cell r="K241">
            <v>0.20727436734121446</v>
          </cell>
          <cell r="L241">
            <v>0.20888211616878335</v>
          </cell>
          <cell r="M241">
            <v>0.34028750826554804</v>
          </cell>
          <cell r="N241">
            <v>0.37738964416061338</v>
          </cell>
          <cell r="O241">
            <v>0.25611371424883644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4.4548952895264698E-2</v>
          </cell>
          <cell r="E242">
            <v>6.7061341396929999E-2</v>
          </cell>
          <cell r="F242">
            <v>3.5025113618239998E-4</v>
          </cell>
          <cell r="G242">
            <v>3.28146186392063E-4</v>
          </cell>
          <cell r="H242">
            <v>2.6357719388491502E-3</v>
          </cell>
          <cell r="I242">
            <v>2.1605248894486399E-2</v>
          </cell>
          <cell r="J242">
            <v>5.3723776650751597E-4</v>
          </cell>
          <cell r="K242">
            <v>3.8027133112526301E-3</v>
          </cell>
          <cell r="L242">
            <v>2.1196917872131099E-2</v>
          </cell>
          <cell r="M242">
            <v>2.00605228002372E-2</v>
          </cell>
          <cell r="N242">
            <v>1.1004316016224799E-2</v>
          </cell>
          <cell r="O242">
            <v>6.3655522785141302E-3</v>
          </cell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4.4549862264153417E-2</v>
          </cell>
          <cell r="E243">
            <v>0.1113064969111499</v>
          </cell>
          <cell r="F243">
            <v>0.11130710335946066</v>
          </cell>
          <cell r="G243">
            <v>0.11131140694072419</v>
          </cell>
          <cell r="H243">
            <v>4.6954104078032639E-2</v>
          </cell>
          <cell r="I243">
            <v>2.4234811269356463E-2</v>
          </cell>
          <cell r="J243">
            <v>2.4071159201112399E-2</v>
          </cell>
          <cell r="K243">
            <v>2.4661274080557152E-2</v>
          </cell>
          <cell r="L243">
            <v>2.7609225520807253E-2</v>
          </cell>
          <cell r="M243">
            <v>4.3848395977213524E-2</v>
          </cell>
          <cell r="N243">
            <v>4.4513829564228752E-2</v>
          </cell>
          <cell r="O243">
            <v>3.4900490990287698E-2</v>
          </cell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6.9177290705087939</v>
          </cell>
          <cell r="E244">
            <v>6.310989657123101</v>
          </cell>
          <cell r="F244">
            <v>6.2459732610842131</v>
          </cell>
          <cell r="G244">
            <v>5.0936093032179022</v>
          </cell>
          <cell r="H244">
            <v>3.5899442816437861</v>
          </cell>
          <cell r="I244">
            <v>2.3957380717035144</v>
          </cell>
          <cell r="J244">
            <v>1.2474828619036664</v>
          </cell>
          <cell r="K244">
            <v>0.18126208368328728</v>
          </cell>
          <cell r="L244">
            <v>0.18124578560490687</v>
          </cell>
          <cell r="M244">
            <v>0.18123882257551652</v>
          </cell>
          <cell r="N244">
            <v>0.17427522217400651</v>
          </cell>
          <cell r="O244">
            <v>0.17368196384011944</v>
          </cell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655.770373053654</v>
          </cell>
          <cell r="E245">
            <v>597.287864739886</v>
          </cell>
          <cell r="F245">
            <v>589.70585057824496</v>
          </cell>
          <cell r="G245">
            <v>478.977448058839</v>
          </cell>
          <cell r="H245">
            <v>336.231388527717</v>
          </cell>
          <cell r="I245">
            <v>223.489912489262</v>
          </cell>
          <cell r="J245">
            <v>115.91192100216099</v>
          </cell>
          <cell r="K245">
            <v>16.7757611160667</v>
          </cell>
          <cell r="L245">
            <v>16.774252732934301</v>
          </cell>
          <cell r="M245">
            <v>16.773608306282501</v>
          </cell>
          <cell r="N245">
            <v>16.129128807483401</v>
          </cell>
          <cell r="O245">
            <v>16.074222895076499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8.8978340984213666</v>
          </cell>
          <cell r="E246">
            <v>8.1043129544082078</v>
          </cell>
          <cell r="F246">
            <v>8.0014362357970725</v>
          </cell>
          <cell r="G246">
            <v>6.4990155774605052</v>
          </cell>
          <cell r="H246">
            <v>4.5621626665904564</v>
          </cell>
          <cell r="I246">
            <v>3.0324275778733036</v>
          </cell>
          <cell r="J246">
            <v>1.5727533378854939</v>
          </cell>
          <cell r="K246">
            <v>0.2276222675178653</v>
          </cell>
          <cell r="L246">
            <v>0.22760180098961105</v>
          </cell>
          <cell r="M246">
            <v>0.22759305707303223</v>
          </cell>
          <cell r="N246">
            <v>0.21884842343939517</v>
          </cell>
          <cell r="O246">
            <v>0.2181034314121644</v>
          </cell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1.1679968186296699E-2</v>
          </cell>
          <cell r="F247">
            <v>2.1408772591012399E-4</v>
          </cell>
          <cell r="G247">
            <v>2.2932720776660401E-4</v>
          </cell>
          <cell r="H247">
            <v>0.14901368464082301</v>
          </cell>
          <cell r="I247">
            <v>1.6546649595414398E-2</v>
          </cell>
          <cell r="J247">
            <v>1.53483903942574E-4</v>
          </cell>
          <cell r="K247">
            <v>5.0256486603479503E-4</v>
          </cell>
          <cell r="L247">
            <v>1.4114699495066701E-2</v>
          </cell>
          <cell r="M247">
            <v>2.02416166121356E-3</v>
          </cell>
          <cell r="N247">
            <v>4.4375922161591502E-3</v>
          </cell>
          <cell r="O247">
            <v>9.4074832087240393E-3</v>
          </cell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0.38799007393053137</v>
          </cell>
          <cell r="F248">
            <v>0.38799914492807541</v>
          </cell>
          <cell r="G248">
            <v>0.38691031190142394</v>
          </cell>
          <cell r="H248">
            <v>0.25205494485648328</v>
          </cell>
          <cell r="I248">
            <v>0.16564716447637126</v>
          </cell>
          <cell r="J248">
            <v>9.8627922107865987E-2</v>
          </cell>
          <cell r="K248">
            <v>1.6045845841339109E-2</v>
          </cell>
          <cell r="L248">
            <v>1.6944471749556194E-2</v>
          </cell>
          <cell r="M248">
            <v>1.6382822936345926E-2</v>
          </cell>
          <cell r="N248">
            <v>1.5893722625389919E-2</v>
          </cell>
          <cell r="O248">
            <v>1.5563999468925073E-2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3.399454534173727E-5</v>
          </cell>
          <cell r="F249">
            <v>3.704168771343674E-4</v>
          </cell>
          <cell r="G249">
            <v>9.2668700418596466E-4</v>
          </cell>
          <cell r="H249">
            <v>1.2610259115245373E-3</v>
          </cell>
          <cell r="I249">
            <v>8.0461986032858139E-4</v>
          </cell>
          <cell r="J249"/>
          <cell r="L249">
            <v>8.8293464259222351E-5</v>
          </cell>
          <cell r="M249">
            <v>1.099526104185721E-4</v>
          </cell>
          <cell r="N249">
            <v>1.2037741632832724E-4</v>
          </cell>
          <cell r="O249">
            <v>1.8382139974154843E-4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0.69260085968799023</v>
          </cell>
          <cell r="E250">
            <v>0.75021689473259845</v>
          </cell>
          <cell r="F250">
            <v>0.86751744587567248</v>
          </cell>
          <cell r="G250">
            <v>0.89558190608921695</v>
          </cell>
          <cell r="H250">
            <v>0.78612756735085976</v>
          </cell>
          <cell r="I250">
            <v>0.47650109180342032</v>
          </cell>
          <cell r="J250"/>
          <cell r="L250">
            <v>3.0239965505050068E-2</v>
          </cell>
          <cell r="M250">
            <v>3.4025839238958834E-2</v>
          </cell>
          <cell r="N250">
            <v>3.4194218450380467E-2</v>
          </cell>
          <cell r="O250">
            <v>5.1170298984776867E-2</v>
          </cell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0.69260085968799023</v>
          </cell>
          <cell r="E251">
            <v>0.75025088927794004</v>
          </cell>
          <cell r="F251">
            <v>0.86788786275280627</v>
          </cell>
          <cell r="G251">
            <v>0.89650859309340236</v>
          </cell>
          <cell r="H251">
            <v>0.78738859326238442</v>
          </cell>
          <cell r="I251">
            <v>0.47730571166374891</v>
          </cell>
          <cell r="J251"/>
          <cell r="L251">
            <v>3.0328258969309282E-2</v>
          </cell>
          <cell r="M251">
            <v>3.4135791849377373E-2</v>
          </cell>
          <cell r="N251">
            <v>3.4314595866708771E-2</v>
          </cell>
          <cell r="O251">
            <v>5.1354120384518413E-2</v>
          </cell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177.45785823240601</v>
          </cell>
          <cell r="H252">
            <v>216.37846022315199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377.69268973373403</v>
          </cell>
          <cell r="H253">
            <v>467.69519701510194</v>
          </cell>
          <cell r="I253">
            <v>340.92309709277595</v>
          </cell>
          <cell r="J253">
            <v>250.69811383495892</v>
          </cell>
          <cell r="K253">
            <v>179.60679669903197</v>
          </cell>
          <cell r="L253">
            <v>101.79454314747096</v>
          </cell>
          <cell r="M253">
            <v>63.207996063512979</v>
          </cell>
          <cell r="N253">
            <v>7.334478024080898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9.8764874092086306</v>
          </cell>
          <cell r="E254">
            <v>12.773060706665495</v>
          </cell>
          <cell r="F254">
            <v>14.429393886127077</v>
          </cell>
          <cell r="G254">
            <v>16.807052218224356</v>
          </cell>
          <cell r="H254">
            <v>16.765997230491408</v>
          </cell>
          <cell r="I254">
            <v>19.095978797402466</v>
          </cell>
          <cell r="J254">
            <v>20.375967237159685</v>
          </cell>
          <cell r="K254">
            <v>21.947661673626747</v>
          </cell>
          <cell r="L254">
            <v>20.799941068236844</v>
          </cell>
          <cell r="M254">
            <v>23.557167560899355</v>
          </cell>
          <cell r="N254">
            <v>20.786880682873569</v>
          </cell>
          <cell r="O254">
            <v>20.770975788769253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9.8764874092086306</v>
          </cell>
          <cell r="E255">
            <v>12.773060706665495</v>
          </cell>
          <cell r="F255">
            <v>14.429393886127077</v>
          </cell>
          <cell r="G255">
            <v>16.807052218224356</v>
          </cell>
          <cell r="H255">
            <v>16.765997230491408</v>
          </cell>
          <cell r="I255">
            <v>19.095978797402466</v>
          </cell>
          <cell r="J255">
            <v>20.375967237159685</v>
          </cell>
          <cell r="K255">
            <v>21.947661673626747</v>
          </cell>
          <cell r="L255">
            <v>20.799941068236844</v>
          </cell>
          <cell r="M255">
            <v>23.557167560899355</v>
          </cell>
          <cell r="N255">
            <v>20.786880682873569</v>
          </cell>
          <cell r="O255">
            <v>20.770975788769253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177.45785823240499</v>
          </cell>
          <cell r="H256">
            <v>216.378460223151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377.692689733733</v>
          </cell>
          <cell r="H257">
            <v>467.69519701510001</v>
          </cell>
          <cell r="I257">
            <v>340.92309709277504</v>
          </cell>
          <cell r="J257">
            <v>250.69811383495801</v>
          </cell>
          <cell r="K257">
            <v>179.60679669903107</v>
          </cell>
          <cell r="L257">
            <v>101.79454314747096</v>
          </cell>
          <cell r="M257">
            <v>63.207996063514003</v>
          </cell>
          <cell r="N257">
            <v>7.334478024080898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58.701920928599201</v>
          </cell>
          <cell r="F258">
            <v>51.372293153109005</v>
          </cell>
          <cell r="G258">
            <v>52.667643745826354</v>
          </cell>
          <cell r="H258">
            <v>52.887755181189682</v>
          </cell>
          <cell r="I258">
            <v>54.06490065734215</v>
          </cell>
          <cell r="J258">
            <v>54.014529671065787</v>
          </cell>
          <cell r="K258">
            <v>53.959749385577851</v>
          </cell>
          <cell r="L258">
            <v>55.009718378408017</v>
          </cell>
          <cell r="M258">
            <v>55.866163405126343</v>
          </cell>
          <cell r="N258">
            <v>56.677254516735751</v>
          </cell>
          <cell r="O258">
            <v>57.44484337408845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58.701920928599201</v>
          </cell>
          <cell r="F259">
            <v>51.372293153109005</v>
          </cell>
          <cell r="G259">
            <v>52.667643745826354</v>
          </cell>
          <cell r="H259">
            <v>52.887755181189682</v>
          </cell>
          <cell r="I259">
            <v>54.06490065734215</v>
          </cell>
          <cell r="J259">
            <v>54.014529671065787</v>
          </cell>
          <cell r="K259">
            <v>53.959749385577851</v>
          </cell>
          <cell r="L259">
            <v>55.009718378408017</v>
          </cell>
          <cell r="M259">
            <v>55.866163405126343</v>
          </cell>
          <cell r="N259">
            <v>56.677254516735751</v>
          </cell>
          <cell r="O259">
            <v>57.44484337408845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3.2849578441701501E-6</v>
          </cell>
          <cell r="E260">
            <v>2.8557808592405798E-5</v>
          </cell>
          <cell r="F260">
            <v>2.3104666930089399E-5</v>
          </cell>
          <cell r="G260">
            <v>2.4736090230173802E-5</v>
          </cell>
          <cell r="H260">
            <v>6.7027881158456795E-5</v>
          </cell>
          <cell r="I260">
            <v>0.12444926544382801</v>
          </cell>
          <cell r="J260">
            <v>3.62869317591512</v>
          </cell>
          <cell r="K260">
            <v>1.9503609219761799</v>
          </cell>
          <cell r="L260">
            <v>0.11101148324422599</v>
          </cell>
          <cell r="M260">
            <v>9.0639662366984702E-2</v>
          </cell>
          <cell r="N260">
            <v>0.77824235196153901</v>
          </cell>
          <cell r="O260">
            <v>3.1417928869816798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6.6055345533117045</v>
          </cell>
          <cell r="E261">
            <v>6.2047855753839514</v>
          </cell>
          <cell r="F261">
            <v>5.5902137367752367</v>
          </cell>
          <cell r="G261">
            <v>5.5901854900787571</v>
          </cell>
          <cell r="H261">
            <v>5.5902235051676357</v>
          </cell>
          <cell r="I261">
            <v>5.7146350745869627</v>
          </cell>
          <cell r="J261">
            <v>5.709308393749982</v>
          </cell>
          <cell r="K261">
            <v>5.7035347956236606</v>
          </cell>
          <cell r="L261">
            <v>5.8145005132388494</v>
          </cell>
          <cell r="M261">
            <v>5.9050415537292356</v>
          </cell>
          <cell r="N261">
            <v>5.9907653605178544</v>
          </cell>
          <cell r="O261">
            <v>6.0719293463302986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5.1167673302028914E-3</v>
          </cell>
          <cell r="E262">
            <v>2.0870077824658557E-3</v>
          </cell>
          <cell r="F262">
            <v>3.6120471744558692E-3</v>
          </cell>
          <cell r="G262">
            <v>0.32263400402022097</v>
          </cell>
          <cell r="H262">
            <v>0.27159495537980965</v>
          </cell>
          <cell r="I262">
            <v>0.30557669614997424</v>
          </cell>
          <cell r="J262">
            <v>0.24858494860317276</v>
          </cell>
          <cell r="K262">
            <v>0.57556981242848537</v>
          </cell>
          <cell r="L262">
            <v>0.5281932580482771</v>
          </cell>
          <cell r="M262">
            <v>0.51168341932497452</v>
          </cell>
          <cell r="N262">
            <v>0.49960852481497209</v>
          </cell>
          <cell r="O262">
            <v>0.48877164529959577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0.22497626962219203</v>
          </cell>
          <cell r="E263">
            <v>0.24150986135716979</v>
          </cell>
          <cell r="F263">
            <v>0.33314782801483073</v>
          </cell>
          <cell r="G263">
            <v>1.0367933901036111E-2</v>
          </cell>
          <cell r="H263">
            <v>5.7660099235928811E-2</v>
          </cell>
          <cell r="I263">
            <v>1.9025756972130853E-2</v>
          </cell>
          <cell r="J263">
            <v>4.5046497496060468E-2</v>
          </cell>
          <cell r="K263">
            <v>7.6020805930583482E-2</v>
          </cell>
          <cell r="L263">
            <v>6.3952502904148209E-2</v>
          </cell>
          <cell r="M263">
            <v>8.0815948473641971E-2</v>
          </cell>
          <cell r="N263">
            <v>9.3255326025838733E-2</v>
          </cell>
          <cell r="O263">
            <v>0.10417199808328746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0.23009303695239472</v>
          </cell>
          <cell r="E264">
            <v>0.24359686913963566</v>
          </cell>
          <cell r="F264">
            <v>0.33673335648661723</v>
          </cell>
          <cell r="G264">
            <v>0.33297541921858781</v>
          </cell>
          <cell r="H264">
            <v>0.32922853591306861</v>
          </cell>
          <cell r="I264">
            <v>0.32460245312210528</v>
          </cell>
          <cell r="J264">
            <v>0.2936314460992332</v>
          </cell>
          <cell r="K264">
            <v>0.65159061835906862</v>
          </cell>
          <cell r="L264">
            <v>0.59214576095242555</v>
          </cell>
          <cell r="M264">
            <v>0.59249936779861667</v>
          </cell>
          <cell r="N264">
            <v>0.5928638508408105</v>
          </cell>
          <cell r="O264">
            <v>0.59294364338288252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177.45785823240601</v>
          </cell>
          <cell r="H265">
            <v>216.37846022315199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377.69268973373403</v>
          </cell>
          <cell r="H266">
            <v>467.69519701510194</v>
          </cell>
          <cell r="I266">
            <v>340.92309709277595</v>
          </cell>
          <cell r="J266">
            <v>250.69811383495892</v>
          </cell>
          <cell r="K266">
            <v>179.60679669903197</v>
          </cell>
          <cell r="L266">
            <v>101.79454314747096</v>
          </cell>
          <cell r="M266">
            <v>63.207996063512979</v>
          </cell>
          <cell r="N266">
            <v>7.334478024080898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3.9295556820797067E-5</v>
          </cell>
          <cell r="F267">
            <v>1.5897386686830717</v>
          </cell>
          <cell r="G267">
            <v>3.8893364136701649</v>
          </cell>
          <cell r="H267">
            <v>10.147397860696268</v>
          </cell>
          <cell r="I267">
            <v>9.6276021326469099</v>
          </cell>
          <cell r="J267">
            <v>9.6707294761816005</v>
          </cell>
          <cell r="K267">
            <v>10.108740767779938</v>
          </cell>
          <cell r="L267">
            <v>10.436473252783619</v>
          </cell>
          <cell r="M267">
            <v>10.887154829254586</v>
          </cell>
          <cell r="N267">
            <v>11.73712785674584</v>
          </cell>
          <cell r="O267">
            <v>12.677235586973667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3.883256050736216E-5</v>
          </cell>
          <cell r="F268">
            <v>1.2901098102050939</v>
          </cell>
          <cell r="G268">
            <v>2.7567812323020005</v>
          </cell>
          <cell r="H268">
            <v>5.9101213979216967</v>
          </cell>
          <cell r="I268">
            <v>8.8624808451025157</v>
          </cell>
          <cell r="J268">
            <v>9.5966691722948632</v>
          </cell>
          <cell r="K268">
            <v>10.747583121403107</v>
          </cell>
          <cell r="L268">
            <v>10.660069523360484</v>
          </cell>
          <cell r="M268">
            <v>11.181586672125263</v>
          </cell>
          <cell r="N268">
            <v>11.547460587756776</v>
          </cell>
          <cell r="O268">
            <v>11.748594231330831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4.799690896550669E-5</v>
          </cell>
          <cell r="F269">
            <v>2.8798484788881673</v>
          </cell>
          <cell r="G269">
            <v>6.6461176459721623</v>
          </cell>
          <cell r="H269">
            <v>16.057519258617969</v>
          </cell>
          <cell r="I269">
            <v>18.49008297774942</v>
          </cell>
          <cell r="J269">
            <v>19.267398648476458</v>
          </cell>
          <cell r="K269">
            <v>20.856323889183045</v>
          </cell>
          <cell r="L269">
            <v>21.096542776144108</v>
          </cell>
          <cell r="M269">
            <v>22.068741501379858</v>
          </cell>
          <cell r="N269">
            <v>23.284588444502621</v>
          </cell>
          <cell r="O269">
            <v>24.425829818304507</v>
          </cell>
        </row>
        <row r="270">
          <cell r="A270" t="str">
            <v>RHNM-SHSTG-ELCHP</v>
          </cell>
          <cell r="B270" t="str">
            <v>VAR_fout</v>
          </cell>
          <cell r="C270" t="str">
            <v>RHNM-SHAELCH</v>
          </cell>
          <cell r="D270"/>
          <cell r="E270">
            <v>5.9674917555245607E-2</v>
          </cell>
          <cell r="F270">
            <v>0.29820319879290824</v>
          </cell>
          <cell r="G270">
            <v>0.59381438872318015</v>
          </cell>
          <cell r="H270">
            <v>0.93828078820260263</v>
          </cell>
          <cell r="I270">
            <v>1.1790886744788167</v>
          </cell>
          <cell r="J270">
            <v>1.3999111994125284</v>
          </cell>
          <cell r="K270">
            <v>1.709698621731802</v>
          </cell>
          <cell r="L270">
            <v>1.5220728691863152</v>
          </cell>
          <cell r="M270">
            <v>1.5005187963975266</v>
          </cell>
          <cell r="N270">
            <v>1.5506013162874075</v>
          </cell>
          <cell r="O270">
            <v>1.4395426884932674</v>
          </cell>
        </row>
        <row r="271">
          <cell r="A271" t="str">
            <v>RHNM-SHSTG-ELCHP</v>
          </cell>
          <cell r="B271" t="str">
            <v>VAR_fin</v>
          </cell>
          <cell r="C271" t="str">
            <v>RHNM-SHAELCH</v>
          </cell>
          <cell r="D271"/>
          <cell r="E271">
            <v>5.9679509476715464E-2</v>
          </cell>
          <cell r="F271">
            <v>0.29826651004656957</v>
          </cell>
          <cell r="G271">
            <v>0.59389720585453709</v>
          </cell>
          <cell r="H271">
            <v>0.93837479063987861</v>
          </cell>
          <cell r="I271">
            <v>1.1791951087495343</v>
          </cell>
          <cell r="J271">
            <v>1.4000270243705903</v>
          </cell>
          <cell r="K271">
            <v>1.7098314377803316</v>
          </cell>
          <cell r="L271">
            <v>1.5222003553000307</v>
          </cell>
          <cell r="M271">
            <v>1.5006521313773851</v>
          </cell>
          <cell r="N271">
            <v>1.5507339840097216</v>
          </cell>
          <cell r="O271">
            <v>1.4396836686743795</v>
          </cell>
        </row>
        <row r="272">
          <cell r="A272" t="str">
            <v>RHNM-SHSTG-ELCHP</v>
          </cell>
          <cell r="B272" t="str">
            <v>VAR_ncap</v>
          </cell>
          <cell r="C272" t="str">
            <v>-</v>
          </cell>
          <cell r="D272">
            <v>5.3599346735015805E-4</v>
          </cell>
          <cell r="E272">
            <v>9.3121528007096294E-3</v>
          </cell>
          <cell r="F272">
            <v>3.00577496727105E-2</v>
          </cell>
          <cell r="G272">
            <v>3.9150133830233302E-2</v>
          </cell>
          <cell r="H272">
            <v>3.5335973828201403E-2</v>
          </cell>
          <cell r="I272">
            <v>6.4283361326372995E-2</v>
          </cell>
          <cell r="J272">
            <v>6.0913292023315802E-2</v>
          </cell>
          <cell r="K272">
            <v>6.1424741763089E-2</v>
          </cell>
          <cell r="L272">
            <v>6.4979763446333799E-2</v>
          </cell>
          <cell r="M272">
            <v>6.2900455100202396E-2</v>
          </cell>
          <cell r="N272">
            <v>7.1662279542915597E-2</v>
          </cell>
          <cell r="O272">
            <v>5.51240286367864E-2</v>
          </cell>
        </row>
        <row r="273">
          <cell r="A273" t="str">
            <v>RHNM-SHSTG-ELCHP</v>
          </cell>
          <cell r="B273" t="str">
            <v>VAR_cap</v>
          </cell>
          <cell r="C273" t="str">
            <v>-</v>
          </cell>
          <cell r="D273">
            <v>5.3599346735015805E-4</v>
          </cell>
          <cell r="E273">
            <v>9.764357555452928E-3</v>
          </cell>
          <cell r="F273">
            <v>3.9731993943155901E-2</v>
          </cell>
          <cell r="G273">
            <v>7.8727130462776865E-2</v>
          </cell>
          <cell r="H273">
            <v>0.10872641854789124</v>
          </cell>
          <cell r="I273">
            <v>0.13696896843637882</v>
          </cell>
          <cell r="J273">
            <v>0.16005442595889349</v>
          </cell>
          <cell r="K273">
            <v>0.18532788424382149</v>
          </cell>
          <cell r="L273">
            <v>0.18715489721051118</v>
          </cell>
          <cell r="M273">
            <v>0.18714434775265101</v>
          </cell>
          <cell r="N273">
            <v>0.18708135420008887</v>
          </cell>
          <cell r="O273">
            <v>0.1872867154620641</v>
          </cell>
        </row>
        <row r="274">
          <cell r="A274" t="str">
            <v>D-SCOM_LTH</v>
          </cell>
          <cell r="B274" t="str">
            <v>VAR_fout</v>
          </cell>
          <cell r="C274" t="str">
            <v>SCOM_LTH_DH</v>
          </cell>
          <cell r="D274">
            <v>5.6100267755593514</v>
          </cell>
          <cell r="E274">
            <v>6.0767291377883508</v>
          </cell>
          <cell r="F274">
            <v>6.0767395509990667</v>
          </cell>
          <cell r="G274">
            <v>6.0767450915387071</v>
          </cell>
          <cell r="H274">
            <v>6.0767741748576665</v>
          </cell>
          <cell r="I274">
            <v>6.2612992476362743</v>
          </cell>
          <cell r="J274">
            <v>7.7460613869444765</v>
          </cell>
          <cell r="K274">
            <v>7.7468648132893749</v>
          </cell>
          <cell r="L274">
            <v>8.3097921374179009</v>
          </cell>
          <cell r="M274">
            <v>8.309835271412684</v>
          </cell>
          <cell r="N274">
            <v>8.309861534899019</v>
          </cell>
          <cell r="O274">
            <v>8.3100688666633893</v>
          </cell>
        </row>
        <row r="275">
          <cell r="A275" t="str">
            <v>D-SCOM_LTH</v>
          </cell>
          <cell r="B275" t="str">
            <v>VAR_fin</v>
          </cell>
          <cell r="C275" t="str">
            <v>LTH</v>
          </cell>
          <cell r="D275">
            <v>6.0988048421014751</v>
          </cell>
          <cell r="E275">
            <v>6.604432839560908</v>
          </cell>
          <cell r="F275">
            <v>6.6018415913824304</v>
          </cell>
          <cell r="G275">
            <v>6.5975145524000762</v>
          </cell>
          <cell r="H275">
            <v>6.5932187333126038</v>
          </cell>
          <cell r="I275">
            <v>6.788973016606592</v>
          </cell>
          <cell r="J275">
            <v>8.3933624635771178</v>
          </cell>
          <cell r="K275">
            <v>8.388737981898915</v>
          </cell>
          <cell r="L275">
            <v>8.9983071351988126</v>
          </cell>
          <cell r="M275">
            <v>8.9983538430979575</v>
          </cell>
          <cell r="N275">
            <v>8.9983822826681177</v>
          </cell>
          <cell r="O275">
            <v>8.9986067930847256</v>
          </cell>
        </row>
        <row r="276">
          <cell r="A276" t="str">
            <v>D-SCOM_LTH</v>
          </cell>
          <cell r="B276" t="str">
            <v>VAR_ncap</v>
          </cell>
          <cell r="C276" t="str">
            <v>-</v>
          </cell>
          <cell r="D276">
            <v>0.84970173097576096</v>
          </cell>
          <cell r="E276">
            <v>1.6040744387004601E-6</v>
          </cell>
          <cell r="F276">
            <v>1.2402910675299799E-6</v>
          </cell>
          <cell r="G276">
            <v>1.01709213389445E-6</v>
          </cell>
          <cell r="H276">
            <v>1.69005158474764E-6</v>
          </cell>
          <cell r="I276">
            <v>1.2363095968127099E-6</v>
          </cell>
          <cell r="J276">
            <v>1.68899015469209E-6</v>
          </cell>
          <cell r="K276">
            <v>2.39357821302149E-6</v>
          </cell>
          <cell r="L276">
            <v>2.8777974280676798E-6</v>
          </cell>
          <cell r="M276">
            <v>5.6020964278774702E-6</v>
          </cell>
          <cell r="N276">
            <v>8.4897623862989308E-6</v>
          </cell>
          <cell r="O276">
            <v>3.4798021853284903E-5</v>
          </cell>
        </row>
        <row r="277">
          <cell r="A277" t="str">
            <v>D-SCOM_LTH</v>
          </cell>
          <cell r="B277" t="str">
            <v>VAR_cap</v>
          </cell>
          <cell r="C277" t="str">
            <v>-</v>
          </cell>
          <cell r="D277">
            <v>0.84970173097576096</v>
          </cell>
          <cell r="E277">
            <v>0.84970333505020001</v>
          </cell>
          <cell r="F277">
            <v>0.84970457534126798</v>
          </cell>
          <cell r="G277">
            <v>0.84970559243340105</v>
          </cell>
          <cell r="H277">
            <v>0.84970728248498595</v>
          </cell>
          <cell r="I277">
            <v>0.84970851879458298</v>
          </cell>
          <cell r="J277">
            <v>0.84971020778473805</v>
          </cell>
          <cell r="K277">
            <v>0.84971260136295101</v>
          </cell>
          <cell r="L277">
            <v>0.84971547916037904</v>
          </cell>
          <cell r="M277">
            <v>0.84972108125680701</v>
          </cell>
          <cell r="N277">
            <v>0.849729571019193</v>
          </cell>
          <cell r="O277">
            <v>0.84976436904104602</v>
          </cell>
        </row>
        <row r="278">
          <cell r="A278" t="str">
            <v>ITOT-SWHBIOBR</v>
          </cell>
          <cell r="B278" t="str">
            <v>VAR_fout</v>
          </cell>
          <cell r="C278" t="str">
            <v>ITOT-SWH</v>
          </cell>
          <cell r="D278">
            <v>0.31053707970326883</v>
          </cell>
          <cell r="E278">
            <v>0.39254452890390074</v>
          </cell>
          <cell r="F278">
            <v>0.85342651149589388</v>
          </cell>
          <cell r="G278">
            <v>2.9915541294433585</v>
          </cell>
          <cell r="H278">
            <v>2.9915961341421258</v>
          </cell>
          <cell r="I278">
            <v>2.9916082128217329</v>
          </cell>
          <cell r="J278">
            <v>3.0105445387967307</v>
          </cell>
          <cell r="K278">
            <v>3.02948086141441</v>
          </cell>
          <cell r="L278">
            <v>3.0294924998990682</v>
          </cell>
          <cell r="M278">
            <v>3.0294970256892086</v>
          </cell>
          <cell r="N278">
            <v>3.0295156094456215</v>
          </cell>
          <cell r="O278">
            <v>3.0296945205584889</v>
          </cell>
        </row>
        <row r="279">
          <cell r="A279" t="str">
            <v>ITOT-SWHBIOBR</v>
          </cell>
          <cell r="B279" t="str">
            <v>VAR_fin</v>
          </cell>
          <cell r="C279" t="str">
            <v>IBIO</v>
          </cell>
          <cell r="D279">
            <v>0.43676101224088454</v>
          </cell>
          <cell r="E279">
            <v>0.55210200971012779</v>
          </cell>
          <cell r="F279">
            <v>1.200318581569471</v>
          </cell>
          <cell r="G279">
            <v>4.2075304211580304</v>
          </cell>
          <cell r="H279">
            <v>4.2075894994966623</v>
          </cell>
          <cell r="I279">
            <v>4.2076064877942807</v>
          </cell>
          <cell r="J279">
            <v>4.2076094183043038</v>
          </cell>
          <cell r="K279">
            <v>4.207612307520014</v>
          </cell>
          <cell r="L279">
            <v>4.2076284720820398</v>
          </cell>
          <cell r="M279">
            <v>4.2076347579016771</v>
          </cell>
          <cell r="N279">
            <v>4.2076605686744761</v>
          </cell>
          <cell r="O279">
            <v>4.2079090563312294</v>
          </cell>
        </row>
        <row r="280">
          <cell r="A280" t="str">
            <v>ITOT-SWHBIOBR</v>
          </cell>
          <cell r="B280" t="str">
            <v>VAR_ncap</v>
          </cell>
          <cell r="C280" t="str">
            <v>-</v>
          </cell>
          <cell r="D280"/>
          <cell r="E280">
            <v>1.4928488377009899E-2</v>
          </cell>
          <cell r="F280">
            <v>2.6428944481643301E-2</v>
          </cell>
          <cell r="G280">
            <v>0.112890734407712</v>
          </cell>
          <cell r="H280">
            <v>3.2924996401878001E-2</v>
          </cell>
          <cell r="I280">
            <v>0.11870709089902599</v>
          </cell>
          <cell r="J280">
            <v>5.5224454672579103E-2</v>
          </cell>
          <cell r="K280">
            <v>5.9654232222460503E-2</v>
          </cell>
          <cell r="L280">
            <v>0.102441213976441</v>
          </cell>
          <cell r="M280">
            <v>5.4674034678051799E-2</v>
          </cell>
          <cell r="N280">
            <v>8.8435512926968204E-2</v>
          </cell>
          <cell r="O280">
            <v>7.9994255058379607E-2</v>
          </cell>
        </row>
        <row r="281">
          <cell r="A281" t="str">
            <v>ITOT-SWHBIOBR</v>
          </cell>
          <cell r="B281" t="str">
            <v>VAR_cap</v>
          </cell>
          <cell r="C281" t="str">
            <v>-</v>
          </cell>
          <cell r="D281">
            <v>1.7013611085743299E-2</v>
          </cell>
          <cell r="E281">
            <v>3.1923697462274914E-2</v>
          </cell>
          <cell r="F281">
            <v>5.8281086689396883E-2</v>
          </cell>
          <cell r="G281">
            <v>0.17108806047282624</v>
          </cell>
          <cell r="H281">
            <v>0.18397563439808762</v>
          </cell>
          <cell r="I281">
            <v>0.24835991584433603</v>
          </cell>
          <cell r="J281">
            <v>0.20669565591872149</v>
          </cell>
          <cell r="K281">
            <v>0.23333972770058425</v>
          </cell>
          <cell r="L281">
            <v>0.22795147796213114</v>
          </cell>
          <cell r="M281">
            <v>0.21647767916138558</v>
          </cell>
          <cell r="N281">
            <v>0.22325759623084887</v>
          </cell>
          <cell r="O281">
            <v>0.22276072234463135</v>
          </cell>
        </row>
        <row r="282">
          <cell r="A282" t="str">
            <v>RHNS-SHPLTBR</v>
          </cell>
          <cell r="B282" t="str">
            <v>VAR_fout</v>
          </cell>
          <cell r="C282" t="str">
            <v>RHNS-SHPLT</v>
          </cell>
          <cell r="D282"/>
          <cell r="E282"/>
          <cell r="F282">
            <v>2.2981424413019335E-5</v>
          </cell>
          <cell r="G282">
            <v>7.3969731800886682E-3</v>
          </cell>
          <cell r="H282">
            <v>7.6995714113351661E-3</v>
          </cell>
          <cell r="I282">
            <v>7.7492731344252497E-3</v>
          </cell>
          <cell r="J282">
            <v>7.7572590517106018E-3</v>
          </cell>
          <cell r="K282">
            <v>7.7900775820341026E-3</v>
          </cell>
          <cell r="L282">
            <v>7.7952101750774347E-3</v>
          </cell>
          <cell r="M282">
            <v>7.8117090683675816E-3</v>
          </cell>
          <cell r="N282">
            <v>7.8180996695932647E-3</v>
          </cell>
          <cell r="O282">
            <v>7.8991793685168499E-3</v>
          </cell>
        </row>
        <row r="283">
          <cell r="A283" t="str">
            <v>RHNS-SHPLTBR</v>
          </cell>
          <cell r="B283" t="str">
            <v>VAR_fin</v>
          </cell>
          <cell r="C283" t="str">
            <v>RPLT</v>
          </cell>
          <cell r="D283"/>
          <cell r="E283"/>
          <cell r="F283">
            <v>2.5534916014465936E-5</v>
          </cell>
          <cell r="G283">
            <v>8.2188590889874028E-3</v>
          </cell>
          <cell r="H283">
            <v>8.5550793459279687E-3</v>
          </cell>
          <cell r="I283">
            <v>8.6103034826947259E-3</v>
          </cell>
          <cell r="J283">
            <v>8.6191767241228876E-3</v>
          </cell>
          <cell r="K283">
            <v>8.6556417578156717E-3</v>
          </cell>
          <cell r="L283">
            <v>8.6613446389749247E-3</v>
          </cell>
          <cell r="M283">
            <v>8.67967674263064E-3</v>
          </cell>
          <cell r="N283">
            <v>8.6867774106591782E-3</v>
          </cell>
          <cell r="O283">
            <v>8.7768659650187229E-3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D284"/>
          <cell r="E284">
            <v>1.41698621943789E-6</v>
          </cell>
          <cell r="F284">
            <v>5.9199475830751896E-7</v>
          </cell>
          <cell r="G284">
            <v>7.1862612190761301E-4</v>
          </cell>
          <cell r="H284">
            <v>1.4922999427197099E-5</v>
          </cell>
          <cell r="I284">
            <v>7.3758779296878596E-5</v>
          </cell>
          <cell r="J284">
            <v>5.6540237716601902E-4</v>
          </cell>
          <cell r="K284">
            <v>1.17476903653474E-4</v>
          </cell>
          <cell r="L284">
            <v>5.2132796031415502E-5</v>
          </cell>
          <cell r="M284">
            <v>5.6729544040252304E-4</v>
          </cell>
          <cell r="N284">
            <v>8.4297906925979895E-5</v>
          </cell>
          <cell r="O284">
            <v>1.55461231612478E-4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D285"/>
          <cell r="E285">
            <v>1.41698621943789E-6</v>
          </cell>
          <cell r="F285">
            <v>6.4716541727640987E-7</v>
          </cell>
          <cell r="G285">
            <v>7.1900458694725087E-4</v>
          </cell>
          <cell r="H285">
            <v>7.3283384005590744E-4</v>
          </cell>
          <cell r="I285">
            <v>6.6821391406348535E-4</v>
          </cell>
          <cell r="J285">
            <v>6.5197153930658853E-4</v>
          </cell>
          <cell r="K285">
            <v>7.5282381645324769E-4</v>
          </cell>
          <cell r="L285">
            <v>6.6748458480529076E-4</v>
          </cell>
          <cell r="M285">
            <v>7.3341881597289819E-4</v>
          </cell>
          <cell r="N285">
            <v>7.0304125446086043E-4</v>
          </cell>
          <cell r="O285">
            <v>8.0303946365985798E-4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D286"/>
          <cell r="E286"/>
          <cell r="F286"/>
          <cell r="G286">
            <v>2.3048889833207379E-3</v>
          </cell>
          <cell r="H286">
            <v>3.592649609430139E-3</v>
          </cell>
          <cell r="I286">
            <v>5.68514650832928E-3</v>
          </cell>
          <cell r="J286">
            <v>5.673050505543187E-3</v>
          </cell>
          <cell r="K286">
            <v>2.5749844899863789E-3</v>
          </cell>
          <cell r="L286">
            <v>9.8764618525003164E-3</v>
          </cell>
          <cell r="M286">
            <v>6.5296016806190692E-3</v>
          </cell>
          <cell r="N286">
            <v>3.8363158659463232E-3</v>
          </cell>
          <cell r="O286">
            <v>5.1149121151350535E-3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D287"/>
          <cell r="E287"/>
          <cell r="F287"/>
          <cell r="G287">
            <v>1.1069197045371769E-3</v>
          </cell>
          <cell r="H287">
            <v>3.5878442750354642E-3</v>
          </cell>
          <cell r="I287">
            <v>5.6816118620553087E-3</v>
          </cell>
          <cell r="J287">
            <v>5.66933010080549E-3</v>
          </cell>
          <cell r="K287">
            <v>2.5794733058137854E-3</v>
          </cell>
          <cell r="L287">
            <v>9.9055984461248834E-3</v>
          </cell>
          <cell r="M287">
            <v>6.5532071362487329E-3</v>
          </cell>
          <cell r="N287">
            <v>3.8523358742328048E-3</v>
          </cell>
          <cell r="O287">
            <v>5.1304681988294434E-3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D288"/>
          <cell r="E288"/>
          <cell r="F288"/>
          <cell r="G288">
            <v>3.3852899851883962E-3</v>
          </cell>
          <cell r="H288">
            <v>7.1539751817961015E-3</v>
          </cell>
          <cell r="I288">
            <v>1.1340239667715097E-2</v>
          </cell>
          <cell r="J288">
            <v>1.1317046194172941E-2</v>
          </cell>
          <cell r="K288">
            <v>5.1279072134110398E-3</v>
          </cell>
          <cell r="L288">
            <v>1.9755541595955658E-2</v>
          </cell>
          <cell r="M288">
            <v>1.3056290114198279E-2</v>
          </cell>
          <cell r="N288">
            <v>7.6621330375096107E-3</v>
          </cell>
          <cell r="O288">
            <v>1.0218658594917357E-2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D289">
            <v>0.68567485109111026</v>
          </cell>
          <cell r="E289">
            <v>0.74271472578527242</v>
          </cell>
          <cell r="F289">
            <v>0.85884227141691605</v>
          </cell>
          <cell r="G289">
            <v>0.88662608702832513</v>
          </cell>
          <cell r="H289">
            <v>0.7782662916773514</v>
          </cell>
          <cell r="I289">
            <v>0.47173608088538621</v>
          </cell>
          <cell r="J289"/>
          <cell r="K289"/>
          <cell r="L289">
            <v>2.9937565849999518E-2</v>
          </cell>
          <cell r="M289">
            <v>3.368558084656921E-2</v>
          </cell>
          <cell r="N289">
            <v>3.3852276265876641E-2</v>
          </cell>
          <cell r="O289">
            <v>5.0658595994929119E-2</v>
          </cell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D290">
            <v>0.68567485109111026</v>
          </cell>
          <cell r="E290">
            <v>0.74271472578527242</v>
          </cell>
          <cell r="F290">
            <v>0.85884227141691605</v>
          </cell>
          <cell r="G290">
            <v>0.88662608702832513</v>
          </cell>
          <cell r="H290">
            <v>0.7782662916773514</v>
          </cell>
          <cell r="I290">
            <v>0.47173608088538621</v>
          </cell>
          <cell r="J290"/>
          <cell r="K290"/>
          <cell r="L290">
            <v>2.9937565849999518E-2</v>
          </cell>
          <cell r="M290">
            <v>3.368558084656921E-2</v>
          </cell>
          <cell r="N290">
            <v>3.3852276265876641E-2</v>
          </cell>
          <cell r="O290">
            <v>5.0658595994929119E-2</v>
          </cell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D291">
            <v>0.69260085968799023</v>
          </cell>
          <cell r="E291">
            <v>0.75021689473259845</v>
          </cell>
          <cell r="F291">
            <v>0.86751744587567248</v>
          </cell>
          <cell r="G291">
            <v>0.89558190608921695</v>
          </cell>
          <cell r="H291">
            <v>0.78612756735085976</v>
          </cell>
          <cell r="I291">
            <v>0.47650109180342032</v>
          </cell>
          <cell r="J291"/>
          <cell r="K291"/>
          <cell r="L291">
            <v>3.0239965505050068E-2</v>
          </cell>
          <cell r="M291">
            <v>3.4025839238958834E-2</v>
          </cell>
          <cell r="N291">
            <v>3.4194218450380467E-2</v>
          </cell>
          <cell r="O291">
            <v>5.1170298984776867E-2</v>
          </cell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D292">
            <v>1.42470631197258E-7</v>
          </cell>
          <cell r="E292">
            <v>4.1433513764043299E-2</v>
          </cell>
          <cell r="F292">
            <v>3.8798103599614497E-2</v>
          </cell>
          <cell r="G292">
            <v>3.5993680695242503E-2</v>
          </cell>
          <cell r="H292">
            <v>3.4829203894222602E-2</v>
          </cell>
          <cell r="I292">
            <v>2.65207377832214E-2</v>
          </cell>
          <cell r="J292">
            <v>9.8013140823301503E-8</v>
          </cell>
          <cell r="K292">
            <v>1.11982153474641E-7</v>
          </cell>
          <cell r="L292">
            <v>3.5243659037901701E-3</v>
          </cell>
          <cell r="M292">
            <v>3.2037839569973498E-3</v>
          </cell>
          <cell r="N292">
            <v>2.7804754251392698E-3</v>
          </cell>
          <cell r="O292">
            <v>4.7809943572952197E-3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D293">
            <v>7.5969411429158099E-2</v>
          </cell>
          <cell r="E293">
            <v>6.4124250147620701E-2</v>
          </cell>
          <cell r="F293">
            <v>6.6399538116900803E-2</v>
          </cell>
          <cell r="G293">
            <v>6.8511060277468894E-2</v>
          </cell>
          <cell r="H293">
            <v>6.0137756320370703E-2</v>
          </cell>
          <cell r="I293">
            <v>3.7267612811775701E-2</v>
          </cell>
          <cell r="J293">
            <v>-1.3601403869856199E-7</v>
          </cell>
          <cell r="K293">
            <v>-1.6001948690072543E-7</v>
          </cell>
          <cell r="L293">
            <v>3.5242713152130898E-3</v>
          </cell>
          <cell r="M293">
            <v>4.2317091298686091E-3</v>
          </cell>
          <cell r="N293">
            <v>4.2134499253898604E-3</v>
          </cell>
          <cell r="O293">
            <v>6.4586618753222896E-3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2093.6570848087799</v>
          </cell>
          <cell r="H294">
            <v>2085.5349771819201</v>
          </cell>
          <cell r="I294">
            <v>2077.4128695545301</v>
          </cell>
          <cell r="J294">
            <v>2070.5807241324001</v>
          </cell>
          <cell r="K294">
            <v>2063.7485787099199</v>
          </cell>
          <cell r="L294">
            <v>2063.7485787102801</v>
          </cell>
          <cell r="M294">
            <v>2063.74857871015</v>
          </cell>
          <cell r="N294">
            <v>2063.74857871022</v>
          </cell>
          <cell r="O294">
            <v>2063.7485787104501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D295">
            <v>2089.34680048464</v>
          </cell>
          <cell r="E295">
            <v>2111.0131698740802</v>
          </cell>
          <cell r="F295">
            <v>2102.26947106126</v>
          </cell>
          <cell r="G295">
            <v>2093.6570848087754</v>
          </cell>
          <cell r="H295">
            <v>2085.534977181916</v>
          </cell>
          <cell r="I295">
            <v>2077.4128695545319</v>
          </cell>
          <cell r="J295">
            <v>2070.5807241323996</v>
          </cell>
          <cell r="K295">
            <v>2063.7485787099213</v>
          </cell>
          <cell r="L295">
            <v>2063.7485787102855</v>
          </cell>
          <cell r="M295">
            <v>2063.7485787101486</v>
          </cell>
          <cell r="N295">
            <v>2063.748578710225</v>
          </cell>
          <cell r="O295">
            <v>2063.7485787104483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D296"/>
          <cell r="E296">
            <v>8.1164594726365849E-2</v>
          </cell>
          <cell r="F296">
            <v>8.1164619302254298E-2</v>
          </cell>
          <cell r="G296">
            <v>8.1163891585692399E-2</v>
          </cell>
          <cell r="H296">
            <v>8.1163146108489626E-2</v>
          </cell>
          <cell r="I296">
            <v>8.116231586003686E-2</v>
          </cell>
          <cell r="J296">
            <v>8.1161663264160189E-2</v>
          </cell>
          <cell r="K296">
            <v>8.1160676052695738E-2</v>
          </cell>
          <cell r="L296">
            <v>8.1159841627754747E-2</v>
          </cell>
          <cell r="M296">
            <v>8.1158383781391466E-2</v>
          </cell>
          <cell r="N296">
            <v>7.1029860040040145E-3</v>
          </cell>
          <cell r="O296">
            <v>7.0896182288793649E-3</v>
          </cell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D297"/>
          <cell r="E297">
            <v>8.1164594726365849E-2</v>
          </cell>
          <cell r="F297">
            <v>8.1164619302254298E-2</v>
          </cell>
          <cell r="G297">
            <v>8.1163891585692399E-2</v>
          </cell>
          <cell r="H297">
            <v>8.1163146108489626E-2</v>
          </cell>
          <cell r="I297">
            <v>8.116231586003686E-2</v>
          </cell>
          <cell r="J297">
            <v>8.1161663264160189E-2</v>
          </cell>
          <cell r="K297">
            <v>8.1160676052695738E-2</v>
          </cell>
          <cell r="L297">
            <v>8.1159841627754747E-2</v>
          </cell>
          <cell r="M297">
            <v>8.1158383781391466E-2</v>
          </cell>
          <cell r="N297">
            <v>7.1029860040040145E-3</v>
          </cell>
          <cell r="O297">
            <v>7.0896182288793649E-3</v>
          </cell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D298"/>
          <cell r="E298">
            <v>0.11272860378661914</v>
          </cell>
          <cell r="F298">
            <v>0.11272863791979759</v>
          </cell>
          <cell r="G298">
            <v>0.11272762720235048</v>
          </cell>
          <cell r="H298">
            <v>0.11272659181734666</v>
          </cell>
          <cell r="I298">
            <v>0.11272543869449572</v>
          </cell>
          <cell r="J298">
            <v>0.1127245323113337</v>
          </cell>
          <cell r="K298">
            <v>0.11272316118429965</v>
          </cell>
          <cell r="L298">
            <v>0.11272200226077049</v>
          </cell>
          <cell r="M298">
            <v>0.11271997747415484</v>
          </cell>
          <cell r="N298">
            <v>9.8652583388944611E-3</v>
          </cell>
          <cell r="O298">
            <v>9.8466919845546751E-3</v>
          </cell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D299"/>
          <cell r="E299">
            <v>6.4557682140789002E-3</v>
          </cell>
          <cell r="F299">
            <v>1.94069922060931E-4</v>
          </cell>
          <cell r="G299"/>
          <cell r="H299">
            <v>6.3598195033099198E-3</v>
          </cell>
          <cell r="I299"/>
          <cell r="J299">
            <v>6.4274204974658104E-3</v>
          </cell>
          <cell r="K299"/>
          <cell r="L299">
            <v>2.2093411521694698E-3</v>
          </cell>
          <cell r="M299">
            <v>4.2670489228859897E-3</v>
          </cell>
          <cell r="N299">
            <v>1.10901783426431E-5</v>
          </cell>
          <cell r="O299">
            <v>3.0148727299569501E-5</v>
          </cell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D300"/>
          <cell r="E300">
            <v>6.4557682140789002E-3</v>
          </cell>
          <cell r="F300">
            <v>6.6477835836362235E-3</v>
          </cell>
          <cell r="G300">
            <v>6.6440589193947604E-3</v>
          </cell>
          <cell r="H300">
            <v>9.1757035002991288E-3</v>
          </cell>
          <cell r="I300">
            <v>6.3983794052944465E-3</v>
          </cell>
          <cell r="J300">
            <v>8.8744845869095819E-3</v>
          </cell>
          <cell r="K300">
            <v>6.4268835060494944E-3</v>
          </cell>
          <cell r="L300">
            <v>7.7768369492481719E-3</v>
          </cell>
          <cell r="M300">
            <v>6.4752990123466093E-3</v>
          </cell>
          <cell r="N300">
            <v>9.5266008098192009E-4</v>
          </cell>
          <cell r="O300">
            <v>9.3667638554118015E-4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D301"/>
          <cell r="E301">
            <v>0.40498900274511701</v>
          </cell>
          <cell r="F301">
            <v>0.99391635777870935</v>
          </cell>
          <cell r="G301">
            <v>1.8460248800363404</v>
          </cell>
          <cell r="H301">
            <v>2.5919174576310802</v>
          </cell>
          <cell r="I301">
            <v>3.3577558477160485</v>
          </cell>
          <cell r="J301">
            <v>4.1380724816408536</v>
          </cell>
          <cell r="K301">
            <v>4.9940828428825199</v>
          </cell>
          <cell r="L301">
            <v>4.9107134017925507</v>
          </cell>
          <cell r="M301">
            <v>4.8891371853700276</v>
          </cell>
          <cell r="N301">
            <v>4.8906557867632197</v>
          </cell>
          <cell r="O301">
            <v>4.7384836096024898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D302"/>
          <cell r="E302"/>
          <cell r="F302"/>
          <cell r="G302">
            <v>6.3208313055966936E-3</v>
          </cell>
          <cell r="H302">
            <v>1.0755408023595607E-2</v>
          </cell>
          <cell r="I302">
            <v>1.7513561822840241E-2</v>
          </cell>
          <cell r="J302">
            <v>1.5956397353540704E-2</v>
          </cell>
          <cell r="K302">
            <v>2.1354766365865221E-2</v>
          </cell>
          <cell r="L302">
            <v>1.6958187585947471E-2</v>
          </cell>
          <cell r="M302">
            <v>2.7107381567207458E-2</v>
          </cell>
          <cell r="N302">
            <v>0.10182423605672081</v>
          </cell>
          <cell r="O302">
            <v>0.19221339741398272</v>
          </cell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D303"/>
          <cell r="E303"/>
          <cell r="F303"/>
          <cell r="G303"/>
          <cell r="H303"/>
          <cell r="I303">
            <v>1.48681163170445E-3</v>
          </cell>
          <cell r="J303"/>
          <cell r="K303">
            <v>1.560927603589044E-4</v>
          </cell>
          <cell r="M303">
            <v>3.7721242723028764E-3</v>
          </cell>
          <cell r="N303">
            <v>1.5149809687328427E-2</v>
          </cell>
          <cell r="O303">
            <v>0.10710887496721523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D304"/>
          <cell r="E304">
            <v>1.2760849504140525E-4</v>
          </cell>
          <cell r="F304">
            <v>1.1670030405077917E-2</v>
          </cell>
          <cell r="G304">
            <v>1.1685233993414887E-2</v>
          </cell>
          <cell r="H304">
            <v>0.25693199772757414</v>
          </cell>
          <cell r="I304">
            <v>0.24624612959357814</v>
          </cell>
          <cell r="J304">
            <v>0.24384206548613885</v>
          </cell>
          <cell r="K304">
            <v>1.756260708918856E-2</v>
          </cell>
          <cell r="L304">
            <v>2.192161928837914E-2</v>
          </cell>
          <cell r="M304">
            <v>2.6485969905648318E-2</v>
          </cell>
          <cell r="N304">
            <v>0.10295197331838857</v>
          </cell>
          <cell r="O304">
            <v>0.19205833744154208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D305"/>
          <cell r="E305"/>
          <cell r="F305">
            <v>7.1760671281527629E-4</v>
          </cell>
          <cell r="G305">
            <v>7.3855663115838111E-4</v>
          </cell>
          <cell r="H305">
            <v>1.0653987160287827E-3</v>
          </cell>
          <cell r="I305">
            <v>1.1146856763541849E-3</v>
          </cell>
          <cell r="J305">
            <v>1.1284310855429599E-3</v>
          </cell>
          <cell r="K305">
            <v>1.58537310785237E-3</v>
          </cell>
          <cell r="L305">
            <v>2.6256031996914949E-3</v>
          </cell>
          <cell r="M305">
            <v>3.1134190010295125E-3</v>
          </cell>
          <cell r="N305">
            <v>0.65175797957898474</v>
          </cell>
          <cell r="O305">
            <v>2.6059431036888814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D306"/>
          <cell r="E306">
            <v>2.6146070394466862E-2</v>
          </cell>
          <cell r="F306">
            <v>9.0619866022729895E-2</v>
          </cell>
          <cell r="G306">
            <v>9.7661138111531001E-2</v>
          </cell>
          <cell r="H306">
            <v>0.21789514893233508</v>
          </cell>
          <cell r="I306">
            <v>0.14384750456747636</v>
          </cell>
          <cell r="J306">
            <v>0.15255300358462121</v>
          </cell>
          <cell r="K306">
            <v>0.15536854080742876</v>
          </cell>
          <cell r="L306">
            <v>0.12940041120148446</v>
          </cell>
          <cell r="M306">
            <v>0.11501221993897946</v>
          </cell>
          <cell r="N306">
            <v>0.13313193841990301</v>
          </cell>
          <cell r="O306">
            <v>0.19637566530284692</v>
          </cell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D307"/>
          <cell r="E307"/>
          <cell r="F307">
            <v>3.3300704106555639E-3</v>
          </cell>
          <cell r="G307">
            <v>1.6456012649001327E-3</v>
          </cell>
          <cell r="H307">
            <v>3.612113924111236E-3</v>
          </cell>
          <cell r="I307">
            <v>1.101029382470149E-3</v>
          </cell>
          <cell r="J307">
            <v>3.8479409678511215E-3</v>
          </cell>
          <cell r="K307">
            <v>1.5555769356766147E-3</v>
          </cell>
          <cell r="L307">
            <v>8.933300130642724E-3</v>
          </cell>
          <cell r="M307">
            <v>7.2134047844869759E-3</v>
          </cell>
          <cell r="N307">
            <v>4.8335629477225264E-2</v>
          </cell>
          <cell r="O307">
            <v>9.9426658423522867E-3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D308"/>
          <cell r="E308"/>
          <cell r="F308">
            <v>5.0743433653391906E-3</v>
          </cell>
          <cell r="G308">
            <v>8.6686663465781362E-3</v>
          </cell>
          <cell r="H308">
            <v>9.6622808876783931E-3</v>
          </cell>
          <cell r="I308">
            <v>9.6923337298372367E-3</v>
          </cell>
          <cell r="J308">
            <v>1.0617700692406303E-2</v>
          </cell>
          <cell r="K308">
            <v>8.5518655812623669E-3</v>
          </cell>
          <cell r="L308">
            <v>1.5850393358762479E-2</v>
          </cell>
          <cell r="M308">
            <v>2.3925234561957009E-2</v>
          </cell>
          <cell r="N308">
            <v>0.10113380946820132</v>
          </cell>
          <cell r="O308">
            <v>0.19102961842213878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D309"/>
          <cell r="E309">
            <v>5.3200759883101967E-2</v>
          </cell>
          <cell r="F309">
            <v>6.7848098244283742E-2</v>
          </cell>
          <cell r="G309">
            <v>0.10763020516365111</v>
          </cell>
          <cell r="H309">
            <v>0.17126355966549689</v>
          </cell>
          <cell r="I309">
            <v>0.2449562642801737</v>
          </cell>
          <cell r="J309">
            <v>0.33517385038695291</v>
          </cell>
          <cell r="K309">
            <v>0.44884097448061605</v>
          </cell>
          <cell r="L309">
            <v>0.436702314667966</v>
          </cell>
          <cell r="M309">
            <v>0.43289435862109993</v>
          </cell>
          <cell r="N309">
            <v>0.32649603083689066</v>
          </cell>
          <cell r="O309">
            <v>0.2496482237005721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D310"/>
          <cell r="E310">
            <v>6.8209127125345798E-2</v>
          </cell>
          <cell r="F310">
            <v>7.0028953352488987E-2</v>
          </cell>
          <cell r="G310">
            <v>1.3911264203527592E-2</v>
          </cell>
          <cell r="H310">
            <v>9.2793523338052571E-3</v>
          </cell>
          <cell r="I310">
            <v>6.8544982519059628E-3</v>
          </cell>
          <cell r="J310">
            <v>8.5702337679906346E-3</v>
          </cell>
          <cell r="K310">
            <v>5.0782759103718406E-3</v>
          </cell>
          <cell r="L310">
            <v>1.6590955755294449E-2</v>
          </cell>
          <cell r="M310">
            <v>3.0709320827305622E-2</v>
          </cell>
          <cell r="N310">
            <v>0.10310954825307574</v>
          </cell>
          <cell r="O310">
            <v>0.19315158509265332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D311"/>
          <cell r="E311">
            <v>0.24213813943417012</v>
          </cell>
          <cell r="F311">
            <v>0.71811086202431762</v>
          </cell>
          <cell r="G311">
            <v>1.5731264762574684</v>
          </cell>
          <cell r="H311">
            <v>1.8742420093137699</v>
          </cell>
          <cell r="I311">
            <v>2.648348663875808</v>
          </cell>
          <cell r="J311">
            <v>3.3387716693197054</v>
          </cell>
          <cell r="K311">
            <v>4.3042631002105711</v>
          </cell>
          <cell r="L311">
            <v>4.2308010336278867</v>
          </cell>
          <cell r="M311">
            <v>4.1638241898323649</v>
          </cell>
          <cell r="N311">
            <v>3.1024202854697966</v>
          </cell>
          <cell r="O311">
            <v>0.38916854448628546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D312"/>
          <cell r="E312">
            <v>1.3356481060057882E-2</v>
          </cell>
          <cell r="F312">
            <v>1.447463149433373E-2</v>
          </cell>
          <cell r="G312">
            <v>1.1447975342090563E-2</v>
          </cell>
          <cell r="H312">
            <v>2.4243748573600624E-2</v>
          </cell>
          <cell r="I312">
            <v>2.6448723296286149E-2</v>
          </cell>
          <cell r="J312">
            <v>2.768670126656813E-2</v>
          </cell>
          <cell r="K312">
            <v>2.9501392675911797E-2</v>
          </cell>
          <cell r="L312">
            <v>1.4761805100591116E-2</v>
          </cell>
          <cell r="M312">
            <v>2.4318928933348274E-2</v>
          </cell>
          <cell r="N312">
            <v>9.9560532351533212E-2</v>
          </cell>
          <cell r="O312">
            <v>0.19080574031516886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D313"/>
          <cell r="E313">
            <v>1.4887108817134493E-3</v>
          </cell>
          <cell r="F313">
            <v>1.2296031356870725E-2</v>
          </cell>
          <cell r="G313">
            <v>1.1785751088671857E-2</v>
          </cell>
          <cell r="H313">
            <v>1.3245985753509057E-2</v>
          </cell>
          <cell r="I313">
            <v>9.5617309820808915E-3</v>
          </cell>
          <cell r="J313"/>
          <cell r="K313">
            <v>9.2415711571653937E-5</v>
          </cell>
          <cell r="L313">
            <v>1.6447319530561562E-2</v>
          </cell>
          <cell r="M313">
            <v>2.736483890493362E-2</v>
          </cell>
          <cell r="N313">
            <v>0.10234289270129537</v>
          </cell>
          <cell r="O313">
            <v>0.19339434390513721</v>
          </cell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D314"/>
          <cell r="E314">
            <v>5.0000097081829458E-4</v>
          </cell>
          <cell r="F314"/>
          <cell r="G314">
            <v>1.6827280168577052E-3</v>
          </cell>
          <cell r="H314"/>
          <cell r="I314">
            <v>8.6345533800674429E-4</v>
          </cell>
          <cell r="J314">
            <v>1.7861714881444308E-4</v>
          </cell>
          <cell r="K314">
            <v>4.2598897962745069E-4</v>
          </cell>
          <cell r="M314">
            <v>3.6753359165092826E-3</v>
          </cell>
          <cell r="N314">
            <v>2.7206628380304215E-3</v>
          </cell>
          <cell r="O314">
            <v>2.792305101749849E-2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D315">
            <v>44.576931940484755</v>
          </cell>
          <cell r="E315">
            <v>44.82736453708565</v>
          </cell>
          <cell r="F315">
            <v>44.63351706540309</v>
          </cell>
          <cell r="G315">
            <v>44.838298823655258</v>
          </cell>
          <cell r="H315">
            <v>45.030112546021947</v>
          </cell>
          <cell r="I315">
            <v>45.051892765760414</v>
          </cell>
          <cell r="J315">
            <v>44.873492945032275</v>
          </cell>
          <cell r="K315">
            <v>44.932114396437683</v>
          </cell>
          <cell r="L315">
            <v>45.475865583365938</v>
          </cell>
          <cell r="M315">
            <v>45.859544585304533</v>
          </cell>
          <cell r="N315">
            <v>46.272819916529279</v>
          </cell>
          <cell r="O315">
            <v>46.289003335273456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D316">
            <v>44.576931940484755</v>
          </cell>
          <cell r="E316">
            <v>44.82736453708565</v>
          </cell>
          <cell r="F316">
            <v>44.63351706540309</v>
          </cell>
          <cell r="G316">
            <v>44.838298823655258</v>
          </cell>
          <cell r="H316">
            <v>45.030112546021947</v>
          </cell>
          <cell r="I316">
            <v>45.051892765760414</v>
          </cell>
          <cell r="J316">
            <v>44.873492945032275</v>
          </cell>
          <cell r="K316">
            <v>44.932114396437683</v>
          </cell>
          <cell r="L316">
            <v>45.475865583365938</v>
          </cell>
          <cell r="M316">
            <v>45.859544585304533</v>
          </cell>
          <cell r="N316">
            <v>46.272819916529279</v>
          </cell>
          <cell r="O316">
            <v>46.289003335273456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D317">
            <v>0.19321833323769599</v>
          </cell>
          <cell r="E317">
            <v>3.4770190699900702E-5</v>
          </cell>
          <cell r="F317">
            <v>3.08712573217015E-5</v>
          </cell>
          <cell r="G317">
            <v>3.7749660611199201E-5</v>
          </cell>
          <cell r="H317">
            <v>1.4831989620833299E-3</v>
          </cell>
          <cell r="I317">
            <v>2.3630918783294499E-3</v>
          </cell>
          <cell r="J317">
            <v>3.0588509877473702</v>
          </cell>
          <cell r="K317">
            <v>1.6867024905802901</v>
          </cell>
          <cell r="L317">
            <v>5.7513593178815499E-2</v>
          </cell>
          <cell r="M317">
            <v>4.2115854009161201E-2</v>
          </cell>
          <cell r="N317">
            <v>0.52488719585368904</v>
          </cell>
          <cell r="O317">
            <v>2.5817678455259299</v>
          </cell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D318">
            <v>4.7117550173681657</v>
          </cell>
          <cell r="E318">
            <v>4.742365201661233</v>
          </cell>
          <cell r="F318">
            <v>4.7582300786129998</v>
          </cell>
          <cell r="G318">
            <v>4.7582321161807632</v>
          </cell>
          <cell r="H318">
            <v>4.7596822410640884</v>
          </cell>
          <cell r="I318">
            <v>4.7619940028413401</v>
          </cell>
          <cell r="J318">
            <v>4.7431188273723119</v>
          </cell>
          <cell r="K318">
            <v>4.7493457890754041</v>
          </cell>
          <cell r="L318">
            <v>4.8067902139899186</v>
          </cell>
          <cell r="M318">
            <v>4.8473842138418979</v>
          </cell>
          <cell r="N318">
            <v>4.8910455437482527</v>
          </cell>
          <cell r="O318">
            <v>4.8928168352470038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D319"/>
          <cell r="E319">
            <v>2.6176095785374169</v>
          </cell>
          <cell r="F319">
            <v>2.6177848978764966</v>
          </cell>
          <cell r="G319">
            <v>2.617796432392073</v>
          </cell>
          <cell r="H319">
            <v>2.6177969679045594</v>
          </cell>
          <cell r="I319">
            <v>2.6178121496151938</v>
          </cell>
          <cell r="J319">
            <v>2.6178133517174356</v>
          </cell>
          <cell r="K319">
            <v>2.6178078364529695</v>
          </cell>
          <cell r="L319">
            <v>2.6178115519447078</v>
          </cell>
          <cell r="M319">
            <v>2.6178070691668442</v>
          </cell>
          <cell r="N319">
            <v>2.6178100345510025</v>
          </cell>
          <cell r="O319">
            <v>2.6177999685273226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E320">
            <v>2.6176095785374169</v>
          </cell>
          <cell r="F320">
            <v>2.6177848978764966</v>
          </cell>
          <cell r="G320">
            <v>2.617796432392073</v>
          </cell>
          <cell r="H320">
            <v>2.6177969679045594</v>
          </cell>
          <cell r="I320">
            <v>2.6178121496151938</v>
          </cell>
          <cell r="J320">
            <v>2.6178133517174356</v>
          </cell>
          <cell r="K320">
            <v>2.6178078364529695</v>
          </cell>
          <cell r="L320">
            <v>2.6178115519447078</v>
          </cell>
          <cell r="M320">
            <v>2.6178070691668442</v>
          </cell>
          <cell r="N320">
            <v>2.6178100345510025</v>
          </cell>
          <cell r="O320">
            <v>2.6177999685273226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D321"/>
          <cell r="E321">
            <v>0.202296709443297</v>
          </cell>
          <cell r="F321">
            <v>2.1745395913545599E-5</v>
          </cell>
          <cell r="G321">
            <v>6.0784255934036299E-6</v>
          </cell>
          <cell r="H321">
            <v>5.1277503294476298E-6</v>
          </cell>
          <cell r="I321">
            <v>3.8782947742314404E-6</v>
          </cell>
          <cell r="J321">
            <v>5.7287957400673996E-6</v>
          </cell>
          <cell r="K321">
            <v>6.5752468617200299E-2</v>
          </cell>
          <cell r="L321">
            <v>0.13661347657537201</v>
          </cell>
          <cell r="M321">
            <v>1.9529503849265199E-5</v>
          </cell>
          <cell r="N321">
            <v>6.5691838145843397E-6</v>
          </cell>
          <cell r="O321">
            <v>5.6340377747515899E-6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D322"/>
          <cell r="E322">
            <v>0.202296709443297</v>
          </cell>
          <cell r="F322">
            <v>0.20231809745148613</v>
          </cell>
          <cell r="G322">
            <v>0.20232284340823331</v>
          </cell>
          <cell r="H322">
            <v>0.2023258099694128</v>
          </cell>
          <cell r="I322">
            <v>0.20232717453935403</v>
          </cell>
          <cell r="J322">
            <v>0.20232904522671177</v>
          </cell>
          <cell r="K322">
            <v>0.20230301870277245</v>
          </cell>
          <cell r="L322">
            <v>0.20238310427390688</v>
          </cell>
          <cell r="M322">
            <v>0.20239231323263424</v>
          </cell>
          <cell r="N322">
            <v>0.20239237753895911</v>
          </cell>
          <cell r="O322">
            <v>0.20239215393566162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D323">
            <v>2.6515436482441695E-5</v>
          </cell>
          <cell r="E323">
            <v>1.1422405077462596E-5</v>
          </cell>
          <cell r="F323">
            <v>0.49836334268473143</v>
          </cell>
          <cell r="G323">
            <v>0.48854298580430233</v>
          </cell>
          <cell r="H323">
            <v>0.25341777519674014</v>
          </cell>
          <cell r="I323">
            <v>0.76645652789864382</v>
          </cell>
          <cell r="J323">
            <v>1.2628726604977989</v>
          </cell>
          <cell r="K323">
            <v>1.6712353071826143</v>
          </cell>
          <cell r="L323">
            <v>1.0284601020160609</v>
          </cell>
          <cell r="M323">
            <v>0.19631499257083507</v>
          </cell>
          <cell r="N323">
            <v>0.59736979450885819</v>
          </cell>
          <cell r="O323">
            <v>0.50254982618258459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D324"/>
          <cell r="E324">
            <v>3.048257782991296E-5</v>
          </cell>
          <cell r="F324">
            <v>0.49837920486867032</v>
          </cell>
          <cell r="G324">
            <v>0.48856133480250868</v>
          </cell>
          <cell r="H324">
            <v>0.25342067449599104</v>
          </cell>
          <cell r="I324">
            <v>0.76648848946569859</v>
          </cell>
          <cell r="J324">
            <v>1.2629335853637729</v>
          </cell>
          <cell r="K324">
            <v>1.6713193217860605</v>
          </cell>
          <cell r="L324">
            <v>1.0285084814866552</v>
          </cell>
          <cell r="M324">
            <v>0.19632983324082989</v>
          </cell>
          <cell r="N324">
            <v>0.59739585734959921</v>
          </cell>
          <cell r="O324">
            <v>0.50257103596963759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D325">
            <v>2.3155253475721602E-2</v>
          </cell>
          <cell r="E325">
            <v>5.5142379295901801E-2</v>
          </cell>
          <cell r="F325">
            <v>7.1827726883584602E-6</v>
          </cell>
          <cell r="G325">
            <v>1.05066483534379E-4</v>
          </cell>
          <cell r="H325">
            <v>4.9404896208370798E-3</v>
          </cell>
          <cell r="I325">
            <v>0.112862874003799</v>
          </cell>
          <cell r="J325">
            <v>7.9865071016371095E-2</v>
          </cell>
          <cell r="K325">
            <v>6.3641077831062806E-2</v>
          </cell>
          <cell r="L325">
            <v>7.64495271348251E-3</v>
          </cell>
          <cell r="M325">
            <v>1.3928075287736499E-3</v>
          </cell>
          <cell r="N325">
            <v>7.7764717774524095E-2</v>
          </cell>
          <cell r="O325">
            <v>3.64710784531467E-3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D326">
            <v>2.31563160286852E-2</v>
          </cell>
          <cell r="E326">
            <v>7.8298695324586998E-2</v>
          </cell>
          <cell r="F326">
            <v>7.8305878097275308E-2</v>
          </cell>
          <cell r="G326">
            <v>7.8410944580809702E-2</v>
          </cell>
          <cell r="H326">
            <v>3.9309826959875768E-2</v>
          </cell>
          <cell r="I326">
            <v>0.11788994989992101</v>
          </cell>
          <cell r="J326">
            <v>0.197668434641007</v>
          </cell>
          <cell r="K326">
            <v>0.25636902285123297</v>
          </cell>
          <cell r="L326">
            <v>0.15791118558821199</v>
          </cell>
          <cell r="M326">
            <v>7.2678838073318999E-2</v>
          </cell>
          <cell r="N326">
            <v>9.5651153448417403E-2</v>
          </cell>
          <cell r="O326">
            <v>8.2804633148612403E-2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D327"/>
          <cell r="E327">
            <v>4.0769355966067371</v>
          </cell>
          <cell r="F327">
            <v>4.0772544818256495</v>
          </cell>
          <cell r="G327">
            <v>4.0772673707495759</v>
          </cell>
          <cell r="H327">
            <v>4.0772682801829534</v>
          </cell>
          <cell r="I327">
            <v>4.0772878831192054</v>
          </cell>
          <cell r="J327">
            <v>4.0772893479253112</v>
          </cell>
          <cell r="K327">
            <v>4.0772826727680078</v>
          </cell>
          <cell r="L327">
            <v>4.0772873729550838</v>
          </cell>
          <cell r="M327">
            <v>4.0772821267578463</v>
          </cell>
          <cell r="N327">
            <v>4.0772855910636752</v>
          </cell>
          <cell r="O327">
            <v>4.077274645893441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D328"/>
          <cell r="E328">
            <v>4.0769355966067371</v>
          </cell>
          <cell r="F328">
            <v>4.0772544818256495</v>
          </cell>
          <cell r="G328">
            <v>4.0772673707495759</v>
          </cell>
          <cell r="H328">
            <v>4.0772682801829534</v>
          </cell>
          <cell r="I328">
            <v>4.0772878831192054</v>
          </cell>
          <cell r="J328">
            <v>4.0772893479253112</v>
          </cell>
          <cell r="K328">
            <v>4.0772826727680078</v>
          </cell>
          <cell r="L328">
            <v>4.0772873729550838</v>
          </cell>
          <cell r="M328">
            <v>4.0772821267578463</v>
          </cell>
          <cell r="N328">
            <v>4.0772855910636752</v>
          </cell>
          <cell r="O328">
            <v>4.077274645893441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D329"/>
          <cell r="E329">
            <v>0.31506730643386699</v>
          </cell>
          <cell r="F329">
            <v>3.6601486374460303E-5</v>
          </cell>
          <cell r="G329">
            <v>8.9423143906804595E-6</v>
          </cell>
          <cell r="H329">
            <v>5.5678207882004197E-6</v>
          </cell>
          <cell r="I329">
            <v>4.0338572892632502E-6</v>
          </cell>
          <cell r="J329">
            <v>5.8904675716237898E-6</v>
          </cell>
          <cell r="K329">
            <v>0.10241348957247801</v>
          </cell>
          <cell r="L329">
            <v>0.21277192234606401</v>
          </cell>
          <cell r="M329">
            <v>4.0719382173817902E-5</v>
          </cell>
          <cell r="N329">
            <v>7.0335339520508703E-6</v>
          </cell>
          <cell r="O329">
            <v>5.7530923984813703E-6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D330"/>
          <cell r="E330">
            <v>0.31506730643386699</v>
          </cell>
          <cell r="F330">
            <v>0.31510356827919284</v>
          </cell>
          <cell r="G330">
            <v>0.31511126548988938</v>
          </cell>
          <cell r="H330">
            <v>0.31511480200062419</v>
          </cell>
          <cell r="I330">
            <v>0.31511642406778956</v>
          </cell>
          <cell r="J330">
            <v>0.31511855128909727</v>
          </cell>
          <cell r="K330">
            <v>0.31508729845128464</v>
          </cell>
          <cell r="L330">
            <v>0.31520961156032301</v>
          </cell>
          <cell r="M330">
            <v>0.31523377233906058</v>
          </cell>
          <cell r="N330">
            <v>0.31523397085608246</v>
          </cell>
          <cell r="O330">
            <v>0.31523374016074218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D331"/>
          <cell r="E331">
            <v>2.4003771793106372</v>
          </cell>
          <cell r="F331">
            <v>3.2761720956622939</v>
          </cell>
          <cell r="G331">
            <v>3.2761844677718237</v>
          </cell>
          <cell r="H331">
            <v>3.2761564360972351</v>
          </cell>
          <cell r="I331">
            <v>3.2762478717714503</v>
          </cell>
          <cell r="J331">
            <v>3.2762536777631652</v>
          </cell>
          <cell r="K331">
            <v>3.276243289463002</v>
          </cell>
          <cell r="L331">
            <v>3.2762509050986153</v>
          </cell>
          <cell r="M331">
            <v>3.276239606215833</v>
          </cell>
          <cell r="N331">
            <v>3.2762472861561025</v>
          </cell>
          <cell r="O331">
            <v>3.2762283796147416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D332"/>
          <cell r="E332">
            <v>2.4003771793106372</v>
          </cell>
          <cell r="F332">
            <v>3.2761720956622939</v>
          </cell>
          <cell r="G332">
            <v>3.2761844677718237</v>
          </cell>
          <cell r="H332">
            <v>3.2761564360972351</v>
          </cell>
          <cell r="I332">
            <v>3.2762478717714503</v>
          </cell>
          <cell r="J332">
            <v>3.2762536777631652</v>
          </cell>
          <cell r="K332">
            <v>3.276243289463002</v>
          </cell>
          <cell r="L332">
            <v>3.2762509050986153</v>
          </cell>
          <cell r="M332">
            <v>3.276239606215833</v>
          </cell>
          <cell r="N332">
            <v>3.2762472861561025</v>
          </cell>
          <cell r="O332">
            <v>3.2762283796147416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D333"/>
          <cell r="E333">
            <v>0.18550740701423099</v>
          </cell>
          <cell r="F333">
            <v>6.7677490564116094E-2</v>
          </cell>
          <cell r="G333">
            <v>9.9653635744032806E-6</v>
          </cell>
          <cell r="H333">
            <v>4.5308125336429102E-6</v>
          </cell>
          <cell r="I333">
            <v>3.6105546003453E-6</v>
          </cell>
          <cell r="J333">
            <v>4.4382353368068399E-6</v>
          </cell>
          <cell r="K333">
            <v>6.03012198402397E-2</v>
          </cell>
          <cell r="L333">
            <v>0.17236991118196199</v>
          </cell>
          <cell r="M333">
            <v>2.0570312202890802E-2</v>
          </cell>
          <cell r="N333">
            <v>8.0513791964277805E-6</v>
          </cell>
          <cell r="O333">
            <v>9.1117297350901204E-6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D334"/>
          <cell r="E334">
            <v>0.18550740701423099</v>
          </cell>
          <cell r="F334">
            <v>0.25318464860021583</v>
          </cell>
          <cell r="G334">
            <v>0.25319380358097482</v>
          </cell>
          <cell r="H334">
            <v>0.25319711715195337</v>
          </cell>
          <cell r="I334">
            <v>0.25319933711654197</v>
          </cell>
          <cell r="J334">
            <v>0.25320136540399124</v>
          </cell>
          <cell r="K334">
            <v>0.25318373559480972</v>
          </cell>
          <cell r="L334">
            <v>0.25322886329967353</v>
          </cell>
          <cell r="M334">
            <v>0.25324851876657822</v>
          </cell>
          <cell r="N334">
            <v>0.25325119290807008</v>
          </cell>
          <cell r="O334">
            <v>0.25325570580862461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D335"/>
          <cell r="E335">
            <v>8.8204288225865058E-3</v>
          </cell>
          <cell r="F335">
            <v>3.6022848354686636</v>
          </cell>
          <cell r="G335">
            <v>3.6024071370156796</v>
          </cell>
          <cell r="H335">
            <v>3.6023617971132684</v>
          </cell>
          <cell r="I335">
            <v>3.6025608081658715</v>
          </cell>
          <cell r="J335">
            <v>3.6025812757981859</v>
          </cell>
          <cell r="K335">
            <v>3.6025602997809125</v>
          </cell>
          <cell r="L335">
            <v>3.6025769572957538</v>
          </cell>
          <cell r="M335">
            <v>3.6025578730276719</v>
          </cell>
          <cell r="N335">
            <v>3.6025697223594548</v>
          </cell>
          <cell r="O335">
            <v>3.6025209821827744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D336"/>
          <cell r="E336">
            <v>8.8204288225865058E-3</v>
          </cell>
          <cell r="F336">
            <v>3.6022848354686636</v>
          </cell>
          <cell r="G336">
            <v>3.6024071370156796</v>
          </cell>
          <cell r="H336">
            <v>3.6023617971132684</v>
          </cell>
          <cell r="I336">
            <v>3.6025608081658715</v>
          </cell>
          <cell r="J336">
            <v>3.6025812757981859</v>
          </cell>
          <cell r="K336">
            <v>3.6025602997809125</v>
          </cell>
          <cell r="L336">
            <v>3.6025769572957538</v>
          </cell>
          <cell r="M336">
            <v>3.6025578730276719</v>
          </cell>
          <cell r="N336">
            <v>3.6025697223594548</v>
          </cell>
          <cell r="O336">
            <v>3.6025209821827744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D337"/>
          <cell r="E337">
            <v>6.7991436798057895E-4</v>
          </cell>
          <cell r="F337">
            <v>0.27770107092822999</v>
          </cell>
          <cell r="G337">
            <v>2.11651598006266E-5</v>
          </cell>
          <cell r="H337">
            <v>4.93520218795813E-6</v>
          </cell>
          <cell r="I337">
            <v>5.31935690865908E-6</v>
          </cell>
          <cell r="J337">
            <v>5.1335978632623903E-6</v>
          </cell>
          <cell r="K337">
            <v>2.1073177810125899E-4</v>
          </cell>
          <cell r="L337">
            <v>0.193895498580441</v>
          </cell>
          <cell r="M337">
            <v>8.4327735989575395E-2</v>
          </cell>
          <cell r="N337">
            <v>8.4638568914631593E-6</v>
          </cell>
          <cell r="O337">
            <v>1.5350737734543201E-5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D338"/>
          <cell r="E338">
            <v>6.7991436798057895E-4</v>
          </cell>
          <cell r="F338">
            <v>0.27838076858934463</v>
          </cell>
          <cell r="G338">
            <v>0.2784012641043806</v>
          </cell>
          <cell r="H338">
            <v>0.27840525336686317</v>
          </cell>
          <cell r="I338">
            <v>0.27840954784127603</v>
          </cell>
          <cell r="J338">
            <v>0.27841290140355629</v>
          </cell>
          <cell r="K338">
            <v>0.27839947077084454</v>
          </cell>
          <cell r="L338">
            <v>0.27843087347311585</v>
          </cell>
          <cell r="M338">
            <v>0.27844458195610927</v>
          </cell>
          <cell r="N338">
            <v>0.27844713677475785</v>
          </cell>
          <cell r="O338">
            <v>0.27845669086113162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D339">
            <v>1127.9645424892699</v>
          </cell>
          <cell r="E339">
            <v>1118.5330712432999</v>
          </cell>
          <cell r="F339">
            <v>1148.2882329046699</v>
          </cell>
          <cell r="G339">
            <v>1148.25979002898</v>
          </cell>
          <cell r="H339">
            <v>1032.99298460871</v>
          </cell>
          <cell r="I339">
            <v>686.92000186941198</v>
          </cell>
          <cell r="J339">
            <v>351.20090126464697</v>
          </cell>
          <cell r="K339">
            <v>288.09495095440298</v>
          </cell>
          <cell r="L339">
            <v>281.80760516172302</v>
          </cell>
          <cell r="M339">
            <v>281.80675954178002</v>
          </cell>
          <cell r="N339">
            <v>281.806394372314</v>
          </cell>
          <cell r="O339">
            <v>237.94476486846401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D340">
            <v>18.999402754695101</v>
          </cell>
          <cell r="E340">
            <v>18.840539320587528</v>
          </cell>
          <cell r="F340">
            <v>19.341734419493616</v>
          </cell>
          <cell r="G340">
            <v>19.341255328502367</v>
          </cell>
          <cell r="H340">
            <v>17.399704527983634</v>
          </cell>
          <cell r="I340">
            <v>11.570461024396129</v>
          </cell>
          <cell r="J340">
            <v>5.9156180177555946</v>
          </cell>
          <cell r="K340">
            <v>4.8526631809695644</v>
          </cell>
          <cell r="L340">
            <v>4.7467593068020797</v>
          </cell>
          <cell r="M340">
            <v>4.7467450632037504</v>
          </cell>
          <cell r="N340">
            <v>4.7467389122996044</v>
          </cell>
          <cell r="O340">
            <v>4.0079348692383165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D341">
            <v>19.999371320731687</v>
          </cell>
          <cell r="E341">
            <v>19.83214665325</v>
          </cell>
          <cell r="F341">
            <v>20.359720441572236</v>
          </cell>
          <cell r="G341">
            <v>20.359216135265648</v>
          </cell>
          <cell r="H341">
            <v>18.315478450509087</v>
          </cell>
          <cell r="I341">
            <v>12.179432657259083</v>
          </cell>
          <cell r="J341">
            <v>6.2269663344795685</v>
          </cell>
          <cell r="K341">
            <v>5.1080665062837483</v>
          </cell>
          <cell r="L341">
            <v>4.9965887440021906</v>
          </cell>
          <cell r="M341">
            <v>4.9965737507407875</v>
          </cell>
          <cell r="N341">
            <v>4.9965672761048481</v>
          </cell>
          <cell r="O341">
            <v>4.2188788097245418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D342"/>
          <cell r="E342">
            <v>2.1558719530537399E-5</v>
          </cell>
          <cell r="F342">
            <v>7.1222383347707099E-2</v>
          </cell>
          <cell r="G342">
            <v>1.4331894983572499E-4</v>
          </cell>
          <cell r="H342">
            <v>0.81089608309884798</v>
          </cell>
          <cell r="I342">
            <v>1.08513841015374E-4</v>
          </cell>
          <cell r="J342">
            <v>1.6413574336549701E-5</v>
          </cell>
          <cell r="K342">
            <v>0.34946246814688697</v>
          </cell>
          <cell r="L342">
            <v>3.5511228039949702E-5</v>
          </cell>
          <cell r="M342">
            <v>7.5447290544275499E-5</v>
          </cell>
          <cell r="N342">
            <v>0.27672472388530001</v>
          </cell>
          <cell r="O342">
            <v>7.9075345002065402E-3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D343">
            <v>1.34683498965227</v>
          </cell>
          <cell r="E343">
            <v>1.3468544113190142</v>
          </cell>
          <cell r="F343">
            <v>1.4180709997025445</v>
          </cell>
          <cell r="G343">
            <v>1.4181884939845188</v>
          </cell>
          <cell r="H343">
            <v>1.2315279529331853</v>
          </cell>
          <cell r="I343">
            <v>0.82605673123297485</v>
          </cell>
          <cell r="J343">
            <v>0.48931694868820697</v>
          </cell>
          <cell r="K343">
            <v>0.34956124792093995</v>
          </cell>
          <cell r="L343">
            <v>0.34950190325351621</v>
          </cell>
          <cell r="M343">
            <v>0.34952622744349143</v>
          </cell>
          <cell r="N343">
            <v>0.3386835089343358</v>
          </cell>
          <cell r="O343">
            <v>0.28467579960383455</v>
          </cell>
        </row>
        <row r="344">
          <cell r="A344" t="str">
            <v>RHNS-SHCONBR1</v>
          </cell>
          <cell r="B344" t="str">
            <v>VAR_ncap</v>
          </cell>
          <cell r="C344" t="str">
            <v>-</v>
          </cell>
          <cell r="D344"/>
          <cell r="F344">
            <v>9.7405216717528499E-8</v>
          </cell>
          <cell r="G344"/>
          <cell r="H344">
            <v>1.5288000976002999E-7</v>
          </cell>
          <cell r="I344"/>
          <cell r="J344"/>
        </row>
        <row r="345">
          <cell r="A345" t="str">
            <v>RHNS-SHCONBR1</v>
          </cell>
          <cell r="B345" t="str">
            <v>VAR_cap</v>
          </cell>
          <cell r="C345" t="str">
            <v>-</v>
          </cell>
          <cell r="D345"/>
          <cell r="F345">
            <v>9.7405216717528499E-8</v>
          </cell>
          <cell r="G345">
            <v>9.7405216717528499E-8</v>
          </cell>
          <cell r="H345">
            <v>2.5028522647755802E-7</v>
          </cell>
          <cell r="I345">
            <v>2.5028522647755802E-7</v>
          </cell>
          <cell r="J345">
            <v>2.5028522647755802E-7</v>
          </cell>
          <cell r="K345">
            <v>2.5028522647755802E-7</v>
          </cell>
          <cell r="L345">
            <v>1.8244838559830099E-7</v>
          </cell>
          <cell r="M345">
            <v>1.5288000976002999E-7</v>
          </cell>
          <cell r="N345">
            <v>2.7078401356867701E-8</v>
          </cell>
        </row>
        <row r="346">
          <cell r="A346" t="str">
            <v>SCOM-SHCONBR5</v>
          </cell>
          <cell r="B346" t="str">
            <v>VAR_fout</v>
          </cell>
          <cell r="C346" t="str">
            <v>SCOM-SHCON</v>
          </cell>
          <cell r="D346"/>
          <cell r="E346">
            <v>6.6556566415745984E-3</v>
          </cell>
          <cell r="F346">
            <v>3.9957038517591297</v>
          </cell>
          <cell r="G346">
            <v>3.9965719679743192</v>
          </cell>
          <cell r="H346">
            <v>3.9965212771133225</v>
          </cell>
          <cell r="I346">
            <v>3.9967835755309764</v>
          </cell>
          <cell r="J346">
            <v>3.9968177832794534</v>
          </cell>
          <cell r="K346">
            <v>3.9967835842883797</v>
          </cell>
          <cell r="L346">
            <v>3.9968129454894865</v>
          </cell>
          <cell r="M346">
            <v>3.9967858505799501</v>
          </cell>
          <cell r="N346">
            <v>3.9967998581735804</v>
          </cell>
          <cell r="O346">
            <v>3.9967107062715677</v>
          </cell>
        </row>
        <row r="347">
          <cell r="A347" t="str">
            <v>SCOM-SHCONBR5</v>
          </cell>
          <cell r="B347" t="str">
            <v>VAR_fin</v>
          </cell>
          <cell r="C347" t="str">
            <v>CON</v>
          </cell>
          <cell r="D347"/>
          <cell r="E347">
            <v>6.6556566415745984E-3</v>
          </cell>
          <cell r="F347">
            <v>3.9957038517591297</v>
          </cell>
          <cell r="G347">
            <v>3.9965719679743192</v>
          </cell>
          <cell r="H347">
            <v>3.9965212771133225</v>
          </cell>
          <cell r="I347">
            <v>3.9967835755309764</v>
          </cell>
          <cell r="J347">
            <v>3.9968177832794534</v>
          </cell>
          <cell r="K347">
            <v>3.9967835842883797</v>
          </cell>
          <cell r="L347">
            <v>3.9968129454894865</v>
          </cell>
          <cell r="M347">
            <v>3.9967858505799501</v>
          </cell>
          <cell r="N347">
            <v>3.9967998581735804</v>
          </cell>
          <cell r="O347">
            <v>3.9967107062715677</v>
          </cell>
        </row>
        <row r="348">
          <cell r="A348" t="str">
            <v>SCOM-SHCONBR5</v>
          </cell>
          <cell r="B348" t="str">
            <v>VAR_ncap</v>
          </cell>
          <cell r="C348" t="str">
            <v>-</v>
          </cell>
          <cell r="D348"/>
          <cell r="E348">
            <v>5.12557698140953E-4</v>
          </cell>
          <cell r="F348">
            <v>0.30826873375840302</v>
          </cell>
          <cell r="G348">
            <v>8.0475858285936996E-5</v>
          </cell>
          <cell r="H348">
            <v>5.2215425401099199E-6</v>
          </cell>
          <cell r="I348">
            <v>7.3111125970427803E-6</v>
          </cell>
          <cell r="J348">
            <v>6.3764832209994196E-6</v>
          </cell>
          <cell r="K348">
            <v>1.5670598481359101E-4</v>
          </cell>
          <cell r="L348">
            <v>0.215086283319711</v>
          </cell>
          <cell r="M348">
            <v>9.3648792952736398E-2</v>
          </cell>
          <cell r="N348">
            <v>8.7283617141152507E-6</v>
          </cell>
          <cell r="O348">
            <v>1.7130665469409501E-5</v>
          </cell>
        </row>
        <row r="349">
          <cell r="A349" t="str">
            <v>SCOM-SHCONBR5</v>
          </cell>
          <cell r="B349" t="str">
            <v>VAR_cap</v>
          </cell>
          <cell r="C349" t="str">
            <v>-</v>
          </cell>
          <cell r="D349"/>
          <cell r="E349">
            <v>5.12557698140953E-4</v>
          </cell>
          <cell r="F349">
            <v>0.30878108315747504</v>
          </cell>
          <cell r="G349">
            <v>0.30886091756322609</v>
          </cell>
          <cell r="H349">
            <v>0.3088652516562384</v>
          </cell>
          <cell r="I349">
            <v>0.30887161812078556</v>
          </cell>
          <cell r="J349">
            <v>0.30887637777612204</v>
          </cell>
          <cell r="K349">
            <v>0.30886340198658818</v>
          </cell>
          <cell r="L349">
            <v>0.30889390336178157</v>
          </cell>
          <cell r="M349">
            <v>0.30890607052576052</v>
          </cell>
          <cell r="N349">
            <v>0.30890833183510402</v>
          </cell>
          <cell r="O349">
            <v>0.30891797758464296</v>
          </cell>
        </row>
        <row r="350">
          <cell r="A350" t="str">
            <v>RHES-SHSTG-ELCHP</v>
          </cell>
          <cell r="B350" t="str">
            <v>VAR_fout</v>
          </cell>
          <cell r="C350" t="str">
            <v>RHES-SHAELCH</v>
          </cell>
          <cell r="D350">
            <v>1.2999679267181209E-7</v>
          </cell>
          <cell r="E350">
            <v>1.112942120023216E-7</v>
          </cell>
          <cell r="F350">
            <v>1.4893833327287551</v>
          </cell>
          <cell r="G350">
            <v>1.8206844035091583</v>
          </cell>
          <cell r="H350">
            <v>3.2955071786390184</v>
          </cell>
          <cell r="I350">
            <v>3.824148174262441</v>
          </cell>
          <cell r="J350">
            <v>3.8723768838576249</v>
          </cell>
          <cell r="K350">
            <v>4.4237910861828365</v>
          </cell>
          <cell r="L350">
            <v>4.0255047031355407</v>
          </cell>
          <cell r="M350">
            <v>3.6590484226716904</v>
          </cell>
          <cell r="N350">
            <v>3.795576629154136</v>
          </cell>
          <cell r="O350">
            <v>3.6136508328656149</v>
          </cell>
        </row>
        <row r="351">
          <cell r="A351" t="str">
            <v>RHES-SHSTG-ELCHP</v>
          </cell>
          <cell r="B351" t="str">
            <v>VAR_fin</v>
          </cell>
          <cell r="C351" t="str">
            <v>RHES-SHAELCH</v>
          </cell>
          <cell r="D351">
            <v>1.5114116103125685E-6</v>
          </cell>
          <cell r="E351">
            <v>1.499952683414578E-6</v>
          </cell>
          <cell r="F351">
            <v>1.4894903505234631</v>
          </cell>
          <cell r="G351">
            <v>1.8208155844095739</v>
          </cell>
          <cell r="H351">
            <v>3.2956799700295587</v>
          </cell>
          <cell r="I351">
            <v>3.8243596162176421</v>
          </cell>
          <cell r="J351">
            <v>3.8725868372272054</v>
          </cell>
          <cell r="K351">
            <v>4.4240276436923516</v>
          </cell>
          <cell r="L351">
            <v>4.0257298489682949</v>
          </cell>
          <cell r="M351">
            <v>3.6592827416298914</v>
          </cell>
          <cell r="N351">
            <v>3.7958078123166428</v>
          </cell>
          <cell r="O351">
            <v>3.6138958116719331</v>
          </cell>
        </row>
        <row r="352">
          <cell r="A352" t="str">
            <v>RHES-SHSTG-ELCHP</v>
          </cell>
          <cell r="B352" t="str">
            <v>VAR_ncap</v>
          </cell>
          <cell r="C352" t="str">
            <v>-</v>
          </cell>
          <cell r="D352">
            <v>3.1302949954114603E-2</v>
          </cell>
          <cell r="E352">
            <v>0.1154032468854</v>
          </cell>
          <cell r="F352">
            <v>2.7947374398257598E-4</v>
          </cell>
          <cell r="G352">
            <v>4.4142990096776601E-2</v>
          </cell>
          <cell r="H352">
            <v>0.19025094769428699</v>
          </cell>
          <cell r="I352">
            <v>0.17241436790482401</v>
          </cell>
          <cell r="J352">
            <v>3.5951056183507198E-2</v>
          </cell>
          <cell r="K352">
            <v>0.23858039347454299</v>
          </cell>
          <cell r="L352">
            <v>0.14583216425524201</v>
          </cell>
          <cell r="M352">
            <v>5.8040308547172799E-2</v>
          </cell>
          <cell r="N352">
            <v>0.24298189457470701</v>
          </cell>
          <cell r="O352">
            <v>0.14139747935764599</v>
          </cell>
        </row>
        <row r="353">
          <cell r="A353" t="str">
            <v>RHES-SHSTG-ELCHP</v>
          </cell>
          <cell r="B353" t="str">
            <v>VAR_cap</v>
          </cell>
          <cell r="C353" t="str">
            <v>-</v>
          </cell>
          <cell r="D353">
            <v>3.1302949954114603E-2</v>
          </cell>
          <cell r="E353">
            <v>0.14650029408491855</v>
          </cell>
          <cell r="F353">
            <v>0.14653439210007355</v>
          </cell>
          <cell r="G353">
            <v>0.19055076083675765</v>
          </cell>
          <cell r="H353">
            <v>0.30120404549721347</v>
          </cell>
          <cell r="I353">
            <v>0.39817046758819674</v>
          </cell>
          <cell r="J353">
            <v>0.39823599022162948</v>
          </cell>
          <cell r="K353">
            <v>0.44611796369849044</v>
          </cell>
          <cell r="L353">
            <v>0.44082552689160626</v>
          </cell>
          <cell r="M353">
            <v>0.44085040076141185</v>
          </cell>
          <cell r="N353">
            <v>0.44089730730324816</v>
          </cell>
          <cell r="O353">
            <v>0.4409085930384371</v>
          </cell>
        </row>
        <row r="354">
          <cell r="A354" t="str">
            <v>SCOM-SHCONBR6</v>
          </cell>
          <cell r="B354" t="str">
            <v>VAR_fout</v>
          </cell>
          <cell r="C354" t="str">
            <v>SCOM-SHCON</v>
          </cell>
          <cell r="D354"/>
          <cell r="E354">
            <v>3.7307875871780433E-3</v>
          </cell>
          <cell r="F354">
            <v>8.5978813571299384E-2</v>
          </cell>
          <cell r="G354">
            <v>0.22656894055336221</v>
          </cell>
          <cell r="H354">
            <v>0.22662450182133129</v>
          </cell>
          <cell r="I354">
            <v>0.22893005425005672</v>
          </cell>
          <cell r="J354">
            <v>3.5424469325981378</v>
          </cell>
          <cell r="K354">
            <v>3.857382551648517</v>
          </cell>
          <cell r="L354">
            <v>3.8574151898545614</v>
          </cell>
          <cell r="M354">
            <v>3.857335426473075</v>
          </cell>
          <cell r="N354">
            <v>3.8573250813448561</v>
          </cell>
          <cell r="O354">
            <v>3.8552357039380505</v>
          </cell>
        </row>
        <row r="355">
          <cell r="A355" t="str">
            <v>SCOM-SHCONBR6</v>
          </cell>
          <cell r="B355" t="str">
            <v>VAR_fin</v>
          </cell>
          <cell r="C355" t="str">
            <v>CON</v>
          </cell>
          <cell r="D355"/>
          <cell r="E355">
            <v>3.7307875871780433E-3</v>
          </cell>
          <cell r="F355">
            <v>8.5978813571299384E-2</v>
          </cell>
          <cell r="G355">
            <v>0.22656894055336221</v>
          </cell>
          <cell r="H355">
            <v>0.22662450182133129</v>
          </cell>
          <cell r="I355">
            <v>0.22893005425005672</v>
          </cell>
          <cell r="J355">
            <v>3.5424469325981378</v>
          </cell>
          <cell r="K355">
            <v>3.857382551648517</v>
          </cell>
          <cell r="L355">
            <v>3.8574151898545614</v>
          </cell>
          <cell r="M355">
            <v>3.857335426473075</v>
          </cell>
          <cell r="N355">
            <v>3.8573250813448561</v>
          </cell>
          <cell r="O355">
            <v>3.8552357039380505</v>
          </cell>
        </row>
        <row r="356">
          <cell r="A356" t="str">
            <v>SCOM-SHCONBR6</v>
          </cell>
          <cell r="B356" t="str">
            <v>VAR_ncap</v>
          </cell>
          <cell r="C356" t="str">
            <v>-</v>
          </cell>
          <cell r="D356"/>
          <cell r="E356">
            <v>2.8643486949100498E-4</v>
          </cell>
          <cell r="F356">
            <v>6.3583370050471202E-3</v>
          </cell>
          <cell r="G356">
            <v>1.08685496940569E-2</v>
          </cell>
          <cell r="H356">
            <v>5.3580948738921196E-6</v>
          </cell>
          <cell r="I356">
            <v>1.7789173557818301E-4</v>
          </cell>
          <cell r="J356">
            <v>0.256061528933127</v>
          </cell>
          <cell r="K356">
            <v>2.4430749925566202E-2</v>
          </cell>
          <cell r="L356">
            <v>7.5568482985344399E-3</v>
          </cell>
          <cell r="M356">
            <v>9.8945110904914198E-3</v>
          </cell>
          <cell r="N356">
            <v>2.00390271027981E-5</v>
          </cell>
          <cell r="O356">
            <v>1.61364101835419E-5</v>
          </cell>
        </row>
        <row r="357">
          <cell r="A357" t="str">
            <v>SCOM-SHCONBR6</v>
          </cell>
          <cell r="B357" t="str">
            <v>VAR_cap</v>
          </cell>
          <cell r="C357" t="str">
            <v>-</v>
          </cell>
          <cell r="D357"/>
          <cell r="E357">
            <v>2.8643486949100498E-4</v>
          </cell>
          <cell r="F357">
            <v>6.6445839583683889E-3</v>
          </cell>
          <cell r="G357">
            <v>1.7512572900903783E-2</v>
          </cell>
          <cell r="H357">
            <v>1.7517196491202418E-2</v>
          </cell>
          <cell r="I357">
            <v>1.7694340279060607E-2</v>
          </cell>
          <cell r="J357">
            <v>0.27375464501774582</v>
          </cell>
          <cell r="K357">
            <v>0.29808954183512804</v>
          </cell>
          <cell r="L357">
            <v>0.29811062773486924</v>
          </cell>
          <cell r="M357">
            <v>0.2981227638677183</v>
          </cell>
          <cell r="N357">
            <v>0.29810966629288899</v>
          </cell>
          <cell r="O357">
            <v>0.29797438847496283</v>
          </cell>
        </row>
        <row r="358">
          <cell r="A358" t="str">
            <v>RHNM-SHDEM</v>
          </cell>
          <cell r="B358" t="str">
            <v>VAR_fout</v>
          </cell>
          <cell r="C358" t="str">
            <v>RHNM-SHD</v>
          </cell>
          <cell r="E358">
            <v>1.2080578110777898</v>
          </cell>
          <cell r="F358">
            <v>2.8025049217268294</v>
          </cell>
          <cell r="G358">
            <v>5.1042307618571909</v>
          </cell>
          <cell r="H358">
            <v>7.1934634103047488</v>
          </cell>
          <cell r="I358">
            <v>8.8969416294061237</v>
          </cell>
          <cell r="J358">
            <v>10.284794376888298</v>
          </cell>
          <cell r="K358">
            <v>11.568474406511099</v>
          </cell>
          <cell r="L358">
            <v>12.515511464951903</v>
          </cell>
          <cell r="M358">
            <v>13.591742775948493</v>
          </cell>
          <cell r="N358">
            <v>13.595964469620199</v>
          </cell>
          <cell r="O358">
            <v>13.595270877560104</v>
          </cell>
        </row>
        <row r="359">
          <cell r="A359" t="str">
            <v>RHNM-SHDEM</v>
          </cell>
          <cell r="B359" t="str">
            <v>VAR_fin</v>
          </cell>
          <cell r="C359" t="str">
            <v>RHNM-SHLFO</v>
          </cell>
          <cell r="D359"/>
          <cell r="E359">
            <v>1.0452396186268949E-5</v>
          </cell>
          <cell r="F359"/>
          <cell r="G359"/>
          <cell r="H359"/>
          <cell r="I359">
            <v>1.4666972738740555E-3</v>
          </cell>
          <cell r="J359">
            <v>3.6379591355096207E-4</v>
          </cell>
          <cell r="K359">
            <v>4.0609845895373317E-4</v>
          </cell>
          <cell r="L359">
            <v>2.0211340287025364E-3</v>
          </cell>
          <cell r="M359">
            <v>2.5379842157944648E-3</v>
          </cell>
          <cell r="N359">
            <v>9.81962275759408E-4</v>
          </cell>
          <cell r="O359">
            <v>9.2027352966709303E-2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RHNM-SHLTHD</v>
          </cell>
          <cell r="D360"/>
          <cell r="E360">
            <v>0.34550001449636708</v>
          </cell>
          <cell r="F360">
            <v>0.37110927957120576</v>
          </cell>
          <cell r="G360">
            <v>0.43178350467291404</v>
          </cell>
          <cell r="H360">
            <v>0.50325122607648765</v>
          </cell>
          <cell r="I360">
            <v>0.58420776666703944</v>
          </cell>
          <cell r="J360">
            <v>0.67670041807833459</v>
          </cell>
          <cell r="K360">
            <v>0.77779616436048526</v>
          </cell>
          <cell r="L360">
            <v>0.9129260927260674</v>
          </cell>
          <cell r="M360">
            <v>1.0475226409485274</v>
          </cell>
          <cell r="N360">
            <v>1.174619925014194</v>
          </cell>
          <cell r="O360">
            <v>0.93380655943193791</v>
          </cell>
        </row>
        <row r="361">
          <cell r="A361" t="str">
            <v>RHNM-SHDEM</v>
          </cell>
          <cell r="B361" t="str">
            <v>VAR_fin</v>
          </cell>
          <cell r="C361" t="str">
            <v>RHNM-SHCON</v>
          </cell>
          <cell r="D361"/>
          <cell r="F361">
            <v>1.6870543597594552E-3</v>
          </cell>
          <cell r="G361">
            <v>1.5216296692881709E-3</v>
          </cell>
          <cell r="H361">
            <v>1.536153622202606E-3</v>
          </cell>
          <cell r="I361">
            <v>1.5834898412727849E-3</v>
          </cell>
          <cell r="J361">
            <v>1.6159210697228121E-3</v>
          </cell>
          <cell r="K361">
            <v>1.6193258345692128E-3</v>
          </cell>
          <cell r="L361">
            <v>1.6540138203440365E-2</v>
          </cell>
          <cell r="M361">
            <v>1.6244089041645021E-2</v>
          </cell>
          <cell r="N361">
            <v>1.5048145205234786</v>
          </cell>
          <cell r="O361">
            <v>3.0309252155303561</v>
          </cell>
        </row>
        <row r="362">
          <cell r="A362" t="str">
            <v>RHNM-SHDEM</v>
          </cell>
          <cell r="B362" t="str">
            <v>VAR_fin</v>
          </cell>
          <cell r="C362" t="str">
            <v>RHNM-SHELCB</v>
          </cell>
          <cell r="D362"/>
          <cell r="E362">
            <v>0.15361245505850885</v>
          </cell>
          <cell r="F362">
            <v>4.5081977472569638E-2</v>
          </cell>
          <cell r="G362">
            <v>2.5850594943152536E-2</v>
          </cell>
          <cell r="H362">
            <v>1.1275530388965161E-2</v>
          </cell>
          <cell r="I362">
            <v>9.7229934587889921E-3</v>
          </cell>
          <cell r="J362">
            <v>1.0882957155231764E-2</v>
          </cell>
          <cell r="K362">
            <v>1.0133192277267234E-2</v>
          </cell>
          <cell r="L362">
            <v>0.56782652896825236</v>
          </cell>
          <cell r="M362">
            <v>1.4718480680799801</v>
          </cell>
          <cell r="N362">
            <v>3.0329593767849331E-2</v>
          </cell>
          <cell r="O362">
            <v>0.2702085744563883</v>
          </cell>
        </row>
        <row r="363">
          <cell r="A363" t="str">
            <v>RHNM-SHDEM</v>
          </cell>
          <cell r="B363" t="str">
            <v>VAR_fin</v>
          </cell>
          <cell r="C363" t="str">
            <v>RHNM-SHWOD</v>
          </cell>
          <cell r="D363"/>
          <cell r="E363">
            <v>8.0589569880432754E-2</v>
          </cell>
          <cell r="F363">
            <v>7.9375389671031318E-2</v>
          </cell>
          <cell r="G363">
            <v>7.9561168695015186E-2</v>
          </cell>
          <cell r="H363">
            <v>8.0435459172128465E-2</v>
          </cell>
          <cell r="I363">
            <v>8.1092734131374078E-2</v>
          </cell>
          <cell r="J363">
            <v>8.1837669985671477E-2</v>
          </cell>
          <cell r="K363">
            <v>8.0087294530171299E-2</v>
          </cell>
          <cell r="L363">
            <v>8.104245714283044E-2</v>
          </cell>
          <cell r="M363">
            <v>7.9472884866415336E-2</v>
          </cell>
          <cell r="N363">
            <v>2.5313219824148189E-2</v>
          </cell>
          <cell r="O363">
            <v>0.26190594825892288</v>
          </cell>
        </row>
        <row r="364">
          <cell r="A364" t="str">
            <v>RHNM-SHDEM</v>
          </cell>
          <cell r="B364" t="str">
            <v>VAR_fin</v>
          </cell>
          <cell r="C364" t="str">
            <v>RHNM-SHELCH</v>
          </cell>
          <cell r="D364"/>
          <cell r="E364">
            <v>0.53011668045120108</v>
          </cell>
          <cell r="F364">
            <v>2.1485443937876512</v>
          </cell>
          <cell r="G364">
            <v>4.2664680161335449</v>
          </cell>
          <cell r="H364">
            <v>5.9292286024978145</v>
          </cell>
          <cell r="I364">
            <v>7.4741286706474606</v>
          </cell>
          <cell r="J364">
            <v>8.7204626541810271</v>
          </cell>
          <cell r="K364">
            <v>10.094029455887702</v>
          </cell>
          <cell r="L364">
            <v>10.212734598307909</v>
          </cell>
          <cell r="M364">
            <v>10.180462446319247</v>
          </cell>
          <cell r="N364">
            <v>10.096183023185468</v>
          </cell>
          <cell r="O364">
            <v>7.3611043453117029</v>
          </cell>
        </row>
        <row r="365">
          <cell r="A365" t="str">
            <v>RHNM-SHDEM</v>
          </cell>
          <cell r="B365" t="str">
            <v>VAR_fin</v>
          </cell>
          <cell r="C365" t="str">
            <v>RHNM-SHNST</v>
          </cell>
          <cell r="D365"/>
          <cell r="E365">
            <v>5.8481954377142945E-4</v>
          </cell>
          <cell r="F365">
            <v>5.0969559233138787E-3</v>
          </cell>
          <cell r="G365">
            <v>4.6701824539281808E-3</v>
          </cell>
          <cell r="H365">
            <v>4.4350330158394171E-3</v>
          </cell>
          <cell r="I365">
            <v>1.8707138401266666E-3</v>
          </cell>
          <cell r="J365">
            <v>4.0670275511946455E-3</v>
          </cell>
          <cell r="K365">
            <v>4.3869615913828246E-3</v>
          </cell>
          <cell r="L365">
            <v>2.4625908967198158E-3</v>
          </cell>
          <cell r="M365">
            <v>4.3249588945025192E-3</v>
          </cell>
          <cell r="N365">
            <v>8.3418051063528873E-3</v>
          </cell>
          <cell r="O365">
            <v>6.7737135724056305E-2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RHNM-SHPLT</v>
          </cell>
          <cell r="D366"/>
          <cell r="E366">
            <v>7.3009279499562624E-2</v>
          </cell>
          <cell r="F366">
            <v>7.4926848557433173E-2</v>
          </cell>
          <cell r="G366">
            <v>0.20147439106386414</v>
          </cell>
          <cell r="H366">
            <v>0.31911068225958633</v>
          </cell>
          <cell r="I366">
            <v>0.41429394913872375</v>
          </cell>
          <cell r="J366">
            <v>0.49203479604206501</v>
          </cell>
          <cell r="K366">
            <v>0.55825488919314414</v>
          </cell>
          <cell r="L366">
            <v>0.61718325122001005</v>
          </cell>
          <cell r="M366">
            <v>0.66832741303432985</v>
          </cell>
          <cell r="N366">
            <v>0.63771655225006285</v>
          </cell>
          <cell r="O366">
            <v>0.50633367601237167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RHNM-SHLTHC-NGA</v>
          </cell>
          <cell r="D367"/>
          <cell r="E367">
            <v>3.0226623599317812E-3</v>
          </cell>
          <cell r="F367">
            <v>4.1469007938855405E-2</v>
          </cell>
          <cell r="G367">
            <v>4.1600965872065875E-2</v>
          </cell>
          <cell r="H367">
            <v>4.6131221003247957E-2</v>
          </cell>
          <cell r="I367">
            <v>2.9391570834365482E-2</v>
          </cell>
          <cell r="J367">
            <v>4.0356548049093674E-4</v>
          </cell>
          <cell r="K367">
            <v>1.569084050609907E-4</v>
          </cell>
          <cell r="L367">
            <v>2.3968853595109033E-2</v>
          </cell>
          <cell r="M367">
            <v>3.5910197418654061E-2</v>
          </cell>
          <cell r="N367">
            <v>2.7867313255296223E-2</v>
          </cell>
          <cell r="O367">
            <v>0.26668726457902836</v>
          </cell>
        </row>
        <row r="368">
          <cell r="A368" t="str">
            <v>RHNM-SHDEM</v>
          </cell>
          <cell r="B368" t="str">
            <v>VAR_fin</v>
          </cell>
          <cell r="C368" t="str">
            <v>RHNM-SHSOL</v>
          </cell>
          <cell r="D368"/>
          <cell r="E368">
            <v>2.1726860079436083E-2</v>
          </cell>
          <cell r="F368">
            <v>1.6198147577553133E-2</v>
          </cell>
          <cell r="G368">
            <v>2.1096255201561272E-2</v>
          </cell>
          <cell r="H368">
            <v>3.6571131378483397E-2</v>
          </cell>
          <cell r="I368">
            <v>4.634762069471747E-2</v>
          </cell>
          <cell r="J368">
            <v>4.7728351761012665E-2</v>
          </cell>
          <cell r="K368">
            <v>1.2512352319778588E-2</v>
          </cell>
          <cell r="L368">
            <v>9.7679680775826661E-3</v>
          </cell>
          <cell r="M368">
            <v>1.9869091639735735E-2</v>
          </cell>
          <cell r="N368">
            <v>2.3958886718995868E-2</v>
          </cell>
          <cell r="O368">
            <v>0.26205422350199103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RHNM-SHLTHC-WOD</v>
          </cell>
          <cell r="E369">
            <v>9.495466317492944E-5</v>
          </cell>
          <cell r="G369">
            <v>9.5890220595298472E-3</v>
          </cell>
          <cell r="H369">
            <v>1.5932761844601965E-2</v>
          </cell>
          <cell r="I369">
            <v>2.5137526768855348E-2</v>
          </cell>
          <cell r="J369">
            <v>2.6555702244105063E-2</v>
          </cell>
          <cell r="K369">
            <v>1.4191342097609298E-2</v>
          </cell>
          <cell r="L369">
            <v>4.2412340321682118E-2</v>
          </cell>
          <cell r="M369">
            <v>3.2160649516227241E-2</v>
          </cell>
          <cell r="N369">
            <v>2.6932000037105854E-2</v>
          </cell>
          <cell r="O369">
            <v>0.26395375865146675</v>
          </cell>
        </row>
        <row r="370">
          <cell r="A370" t="str">
            <v>RHNM-SHDEM</v>
          </cell>
          <cell r="B370" t="str">
            <v>VAR_fin</v>
          </cell>
          <cell r="C370" t="str">
            <v>RHNM-SHNGAH</v>
          </cell>
          <cell r="F370">
            <v>1.9278286011090596E-2</v>
          </cell>
          <cell r="G370">
            <v>2.0903688169986612E-2</v>
          </cell>
          <cell r="H370">
            <v>0.24535065807435838</v>
          </cell>
          <cell r="I370">
            <v>0.22640175190543224</v>
          </cell>
          <cell r="J370">
            <v>0.2216845743526325</v>
          </cell>
          <cell r="K370">
            <v>1.4112805774685034E-2</v>
          </cell>
          <cell r="L370">
            <v>2.6914153948259058E-2</v>
          </cell>
          <cell r="M370">
            <v>2.9903938674279804E-2</v>
          </cell>
          <cell r="N370">
            <v>3.3144847283810633E-2</v>
          </cell>
          <cell r="O370">
            <v>0.26537852090725111</v>
          </cell>
        </row>
        <row r="371">
          <cell r="A371" t="str">
            <v>RHNM-SHDEM</v>
          </cell>
          <cell r="B371" t="str">
            <v>VAR_fin</v>
          </cell>
          <cell r="C371" t="str">
            <v>RHNM-SHNGA</v>
          </cell>
          <cell r="G371"/>
          <cell r="H371">
            <v>4.9360393494739696E-4</v>
          </cell>
          <cell r="I371">
            <v>1.5847938138193157E-3</v>
          </cell>
          <cell r="J371">
            <v>7.1934748408229233E-4</v>
          </cell>
          <cell r="K371">
            <v>1.0500176635296378E-3</v>
          </cell>
          <cell r="M371">
            <v>3.4470536647091855E-3</v>
          </cell>
          <cell r="N371">
            <v>6.0494607349103465E-3</v>
          </cell>
          <cell r="O371">
            <v>1.3436942586512585E-2</v>
          </cell>
        </row>
        <row r="372">
          <cell r="A372" t="str">
            <v>SCOM-STG-ELCSPEC</v>
          </cell>
          <cell r="B372" t="str">
            <v>VAR_fout</v>
          </cell>
          <cell r="C372" t="str">
            <v>SCOM-ELS</v>
          </cell>
          <cell r="E372">
            <v>7.5894297009816841E-2</v>
          </cell>
          <cell r="F372">
            <v>7.6330842886739719E-2</v>
          </cell>
          <cell r="G372">
            <v>7.7816353785823286E-2</v>
          </cell>
          <cell r="H372">
            <v>0.13068243457400353</v>
          </cell>
          <cell r="I372">
            <v>0.59872817186967875</v>
          </cell>
          <cell r="J372">
            <v>1.5779848749880439</v>
          </cell>
          <cell r="K372">
            <v>1.8703036131030031</v>
          </cell>
          <cell r="L372">
            <v>1.8960709654895311</v>
          </cell>
          <cell r="M372">
            <v>1.882170898042276</v>
          </cell>
          <cell r="N372">
            <v>1.8923003404998957</v>
          </cell>
          <cell r="O372">
            <v>1.8863172338495493</v>
          </cell>
        </row>
        <row r="373">
          <cell r="A373" t="str">
            <v>SCOM-STG-ELCSPEC</v>
          </cell>
          <cell r="B373" t="str">
            <v>VAR_fin</v>
          </cell>
          <cell r="C373" t="str">
            <v>SCOM-ELS</v>
          </cell>
          <cell r="D373"/>
          <cell r="E373">
            <v>7.5894297009816578E-2</v>
          </cell>
          <cell r="F373">
            <v>7.6330842886739733E-2</v>
          </cell>
          <cell r="G373">
            <v>7.7816353785823189E-2</v>
          </cell>
          <cell r="H373">
            <v>0.13068243457400339</v>
          </cell>
          <cell r="I373">
            <v>0.59872817186967953</v>
          </cell>
          <cell r="J373">
            <v>1.577984874988047</v>
          </cell>
          <cell r="K373">
            <v>1.8703036131029991</v>
          </cell>
          <cell r="L373">
            <v>1.8960709654895311</v>
          </cell>
          <cell r="M373">
            <v>1.8821708980422764</v>
          </cell>
          <cell r="N373">
            <v>1.8923003404998966</v>
          </cell>
          <cell r="O373">
            <v>1.8863172338495471</v>
          </cell>
        </row>
        <row r="374">
          <cell r="A374" t="str">
            <v>SCOM-STG-ELCSPEC</v>
          </cell>
          <cell r="B374" t="str">
            <v>VAR_ncap</v>
          </cell>
          <cell r="C374" t="str">
            <v>-</v>
          </cell>
          <cell r="E374">
            <v>3.0418177470270999E-3</v>
          </cell>
          <cell r="F374">
            <v>4.3120206861007999E-5</v>
          </cell>
          <cell r="G374">
            <v>2.0243123815878902E-5</v>
          </cell>
          <cell r="H374">
            <v>2.00290842448959E-3</v>
          </cell>
          <cell r="I374">
            <v>1.7822525421584499E-2</v>
          </cell>
          <cell r="J374">
            <v>4.6321634779297197E-2</v>
          </cell>
          <cell r="K374">
            <v>1.7179725163676701E-2</v>
          </cell>
          <cell r="L374">
            <v>3.77095865901796E-3</v>
          </cell>
          <cell r="M374">
            <v>1.6111668208397899E-2</v>
          </cell>
          <cell r="N374">
            <v>4.6342447254422998E-2</v>
          </cell>
          <cell r="O374">
            <v>1.7481040327294001E-2</v>
          </cell>
        </row>
        <row r="375">
          <cell r="A375" t="str">
            <v>SCOM-STG-ELCSPEC</v>
          </cell>
          <cell r="B375" t="str">
            <v>VAR_cap</v>
          </cell>
          <cell r="C375" t="str">
            <v>-</v>
          </cell>
          <cell r="E375">
            <v>3.0418177470270999E-3</v>
          </cell>
          <cell r="F375">
            <v>3.0823253733982484E-3</v>
          </cell>
          <cell r="G375">
            <v>3.0977018039740701E-3</v>
          </cell>
          <cell r="H375">
            <v>5.0894071674715572E-3</v>
          </cell>
          <cell r="I375">
            <v>2.1730823548875428E-2</v>
          </cell>
          <cell r="J375">
            <v>6.6150525886497016E-2</v>
          </cell>
          <cell r="K375">
            <v>8.3302857861950144E-2</v>
          </cell>
          <cell r="L375">
            <v>8.3310903743485251E-2</v>
          </cell>
          <cell r="M375">
            <v>8.3353438022836013E-2</v>
          </cell>
          <cell r="N375">
            <v>8.3375592825631131E-2</v>
          </cell>
          <cell r="O375">
            <v>8.3665894359824869E-2</v>
          </cell>
        </row>
        <row r="376">
          <cell r="A376" t="str">
            <v>SCOM-SHCONBR7</v>
          </cell>
          <cell r="B376" t="str">
            <v>VAR_fout</v>
          </cell>
          <cell r="C376" t="str">
            <v>SCOM-SHCON</v>
          </cell>
          <cell r="E376">
            <v>2.0948651519543185E-3</v>
          </cell>
          <cell r="F376">
            <v>5.9242952951512407E-3</v>
          </cell>
          <cell r="G376">
            <v>8.1765104466040139E-3</v>
          </cell>
          <cell r="H376">
            <v>8.2214943627021767E-3</v>
          </cell>
          <cell r="I376">
            <v>8.2174943715126875E-3</v>
          </cell>
          <cell r="J376">
            <v>8.8914235891571543E-3</v>
          </cell>
          <cell r="K376">
            <v>0.23644524517406759</v>
          </cell>
          <cell r="L376">
            <v>0.23300596371682869</v>
          </cell>
          <cell r="M376">
            <v>0.23103619314827739</v>
          </cell>
          <cell r="N376">
            <v>0.2310802510740361</v>
          </cell>
          <cell r="O376">
            <v>0.23122730581636425</v>
          </cell>
        </row>
        <row r="377">
          <cell r="A377" t="str">
            <v>SCOM-SHCONBR7</v>
          </cell>
          <cell r="B377" t="str">
            <v>VAR_fin</v>
          </cell>
          <cell r="C377" t="str">
            <v>CON</v>
          </cell>
          <cell r="D377"/>
          <cell r="E377">
            <v>2.0948651519543185E-3</v>
          </cell>
          <cell r="F377">
            <v>5.9242952951512407E-3</v>
          </cell>
          <cell r="G377">
            <v>8.1765104466040139E-3</v>
          </cell>
          <cell r="H377">
            <v>8.2214943627021767E-3</v>
          </cell>
          <cell r="I377">
            <v>8.2174943715126875E-3</v>
          </cell>
          <cell r="J377">
            <v>8.8914235891571543E-3</v>
          </cell>
          <cell r="K377">
            <v>0.23644524517406759</v>
          </cell>
          <cell r="L377">
            <v>0.23300596371682869</v>
          </cell>
          <cell r="M377">
            <v>0.23103619314827739</v>
          </cell>
          <cell r="N377">
            <v>0.2310802510740361</v>
          </cell>
          <cell r="O377">
            <v>0.23122730581636425</v>
          </cell>
        </row>
        <row r="378">
          <cell r="A378" t="str">
            <v>SCOM-SHCONBR7</v>
          </cell>
          <cell r="B378" t="str">
            <v>VAR_ncap</v>
          </cell>
          <cell r="C378" t="str">
            <v>-</v>
          </cell>
          <cell r="E378">
            <v>1.59953571196739E-4</v>
          </cell>
          <cell r="F378">
            <v>2.9621273677359202E-4</v>
          </cell>
          <cell r="G378">
            <v>1.7459489661760999E-4</v>
          </cell>
          <cell r="H378">
            <v>4.1060327841179498E-6</v>
          </cell>
          <cell r="I378"/>
          <cell r="J378">
            <v>5.3090451103207999E-5</v>
          </cell>
          <cell r="K378">
            <v>1.76419430339654E-2</v>
          </cell>
          <cell r="L378">
            <v>9.6073699550987694E-5</v>
          </cell>
          <cell r="M378">
            <v>6.5695089725866901E-5</v>
          </cell>
          <cell r="N378">
            <v>6.6422286425249199E-6</v>
          </cell>
          <cell r="O378">
            <v>1.46755192897574E-5</v>
          </cell>
        </row>
        <row r="379">
          <cell r="A379" t="str">
            <v>SCOM-SHCONBR7</v>
          </cell>
          <cell r="B379" t="str">
            <v>VAR_cap</v>
          </cell>
          <cell r="C379" t="str">
            <v>-</v>
          </cell>
          <cell r="D379"/>
          <cell r="E379">
            <v>1.59953571196739E-4</v>
          </cell>
          <cell r="F379">
            <v>4.5600479801010193E-4</v>
          </cell>
          <cell r="G379">
            <v>6.3012890779218971E-4</v>
          </cell>
          <cell r="H379">
            <v>6.3361499379581626E-4</v>
          </cell>
          <cell r="I379">
            <v>6.3319138342230689E-4</v>
          </cell>
          <cell r="J379">
            <v>6.8538316291862631E-4</v>
          </cell>
          <cell r="K379">
            <v>1.8273443033728378E-2</v>
          </cell>
          <cell r="L379">
            <v>1.8009777032895354E-2</v>
          </cell>
          <cell r="M379">
            <v>1.785837237733999E-2</v>
          </cell>
          <cell r="N379">
            <v>1.786123368232452E-2</v>
          </cell>
          <cell r="O379">
            <v>1.7873525514217066E-2</v>
          </cell>
        </row>
        <row r="380">
          <cell r="A380" t="str">
            <v>RHNS-SHCONBR4</v>
          </cell>
          <cell r="B380" t="str">
            <v>VAR_ncap</v>
          </cell>
          <cell r="C380" t="str">
            <v>-</v>
          </cell>
          <cell r="G380">
            <v>1.09948980333138E-7</v>
          </cell>
          <cell r="H380"/>
          <cell r="I380"/>
          <cell r="J380"/>
          <cell r="K380"/>
        </row>
        <row r="381">
          <cell r="A381" t="str">
            <v>RHNS-SHCONBR4</v>
          </cell>
          <cell r="B381" t="str">
            <v>VAR_cap</v>
          </cell>
          <cell r="C381" t="str">
            <v>-</v>
          </cell>
          <cell r="G381">
            <v>1.09948980333138E-7</v>
          </cell>
          <cell r="H381">
            <v>1.09948980333138E-7</v>
          </cell>
          <cell r="I381">
            <v>1.09948980333138E-7</v>
          </cell>
          <cell r="J381">
            <v>1.09948980333138E-7</v>
          </cell>
          <cell r="K381">
            <v>1.09948980333138E-7</v>
          </cell>
          <cell r="L381">
            <v>8.0449312227363801E-8</v>
          </cell>
        </row>
        <row r="382">
          <cell r="A382" t="str">
            <v>SCOM-SHCONBR8</v>
          </cell>
          <cell r="B382" t="str">
            <v>VAR_fout</v>
          </cell>
          <cell r="C382" t="str">
            <v>SCOM-SHCON</v>
          </cell>
          <cell r="D382"/>
          <cell r="E382">
            <v>7.8953743046509671E-4</v>
          </cell>
          <cell r="F382">
            <v>1.1461311810028144E-3</v>
          </cell>
          <cell r="G382">
            <v>1.277416287256134E-3</v>
          </cell>
          <cell r="H382">
            <v>1.2940838445585801E-3</v>
          </cell>
          <cell r="I382">
            <v>1.2926557574206368E-3</v>
          </cell>
          <cell r="J382">
            <v>1.3141840086999337E-3</v>
          </cell>
          <cell r="K382">
            <v>1.959059682957088E-3</v>
          </cell>
          <cell r="L382">
            <v>1.301734064347831E-3</v>
          </cell>
          <cell r="M382">
            <v>1.912526427415891E-3</v>
          </cell>
          <cell r="N382">
            <v>1.954337356502214E-3</v>
          </cell>
          <cell r="O382">
            <v>2.9959008062304393E-3</v>
          </cell>
        </row>
        <row r="383">
          <cell r="A383" t="str">
            <v>SCOM-SHCONBR8</v>
          </cell>
          <cell r="B383" t="str">
            <v>VAR_fin</v>
          </cell>
          <cell r="C383" t="str">
            <v>CON</v>
          </cell>
          <cell r="E383">
            <v>7.8953743046509671E-4</v>
          </cell>
          <cell r="F383">
            <v>1.1461311810028144E-3</v>
          </cell>
          <cell r="G383">
            <v>1.277416287256134E-3</v>
          </cell>
          <cell r="H383">
            <v>1.2940838445585801E-3</v>
          </cell>
          <cell r="I383">
            <v>1.2926557574206368E-3</v>
          </cell>
          <cell r="J383">
            <v>1.3141840086999337E-3</v>
          </cell>
          <cell r="K383">
            <v>1.959059682957088E-3</v>
          </cell>
          <cell r="L383">
            <v>1.301734064347831E-3</v>
          </cell>
          <cell r="M383">
            <v>1.912526427415891E-3</v>
          </cell>
          <cell r="N383">
            <v>1.954337356502214E-3</v>
          </cell>
          <cell r="O383">
            <v>2.9959008062304393E-3</v>
          </cell>
        </row>
        <row r="384">
          <cell r="A384" t="str">
            <v>SCOM-SHCONBR8</v>
          </cell>
          <cell r="B384" t="str">
            <v>VAR_ncap</v>
          </cell>
          <cell r="C384" t="str">
            <v>-</v>
          </cell>
          <cell r="E384">
            <v>5.9001711877832601E-5</v>
          </cell>
          <cell r="F384">
            <v>2.76962745975821E-5</v>
          </cell>
          <cell r="G384">
            <v>1.0410095599932E-5</v>
          </cell>
          <cell r="H384">
            <v>1.6164690185620201E-6</v>
          </cell>
          <cell r="I384"/>
          <cell r="J384">
            <v>2.1621050904623399E-6</v>
          </cell>
          <cell r="K384">
            <v>6.9946823162727405E-5</v>
          </cell>
          <cell r="L384">
            <v>1.03845537652887E-5</v>
          </cell>
          <cell r="M384">
            <v>6.3017470826625703E-5</v>
          </cell>
          <cell r="N384">
            <v>4.7400956463823899E-6</v>
          </cell>
          <cell r="O384">
            <v>8.1481805779513806E-5</v>
          </cell>
        </row>
        <row r="385">
          <cell r="A385" t="str">
            <v>SCOM-SHCONBR8</v>
          </cell>
          <cell r="B385" t="str">
            <v>VAR_cap</v>
          </cell>
          <cell r="C385" t="str">
            <v>-</v>
          </cell>
          <cell r="D385"/>
          <cell r="E385">
            <v>5.9001711877832601E-5</v>
          </cell>
          <cell r="F385">
            <v>8.6575161124476273E-5</v>
          </cell>
          <cell r="G385">
            <v>9.6733133041500516E-5</v>
          </cell>
          <cell r="H385">
            <v>9.8029758900248205E-5</v>
          </cell>
          <cell r="I385">
            <v>9.7808366949716377E-5</v>
          </cell>
          <cell r="J385">
            <v>9.9565605684606229E-5</v>
          </cell>
          <cell r="K385">
            <v>1.4942075441721857E-4</v>
          </cell>
          <cell r="L385">
            <v>9.8611431431163996E-5</v>
          </cell>
          <cell r="M385">
            <v>1.4584768273324424E-4</v>
          </cell>
          <cell r="N385">
            <v>1.4908059827267075E-4</v>
          </cell>
          <cell r="O385">
            <v>2.2961650406712062E-4</v>
          </cell>
        </row>
        <row r="386">
          <cell r="A386" t="str">
            <v>ITOT-ELCSPEC</v>
          </cell>
          <cell r="B386" t="str">
            <v>VAR_fout</v>
          </cell>
          <cell r="C386" t="str">
            <v>ITOT-ELS</v>
          </cell>
          <cell r="D386">
            <v>48.063397652170998</v>
          </cell>
          <cell r="E386">
            <v>49.86640215569934</v>
          </cell>
          <cell r="F386">
            <v>51.516123459763278</v>
          </cell>
          <cell r="G386">
            <v>52.931391801027786</v>
          </cell>
          <cell r="H386">
            <v>52.553295282503434</v>
          </cell>
          <cell r="I386">
            <v>52.025266326240846</v>
          </cell>
          <cell r="J386">
            <v>50.954386260844181</v>
          </cell>
          <cell r="K386">
            <v>51.493919582306908</v>
          </cell>
          <cell r="L386">
            <v>52.196663408064019</v>
          </cell>
          <cell r="M386">
            <v>53.855323263174036</v>
          </cell>
          <cell r="N386">
            <v>52.361590387018289</v>
          </cell>
          <cell r="O386">
            <v>52.804952070006088</v>
          </cell>
        </row>
        <row r="387">
          <cell r="A387" t="str">
            <v>ITOT-ELCSPEC</v>
          </cell>
          <cell r="B387" t="str">
            <v>VAR_fin</v>
          </cell>
          <cell r="C387" t="str">
            <v>ITOT_ELC</v>
          </cell>
          <cell r="D387">
            <v>48.063397652170998</v>
          </cell>
          <cell r="E387">
            <v>49.86640215569934</v>
          </cell>
          <cell r="F387">
            <v>51.516123459763278</v>
          </cell>
          <cell r="G387">
            <v>52.931391801027786</v>
          </cell>
          <cell r="H387">
            <v>52.553295282503434</v>
          </cell>
          <cell r="I387">
            <v>52.025266326240846</v>
          </cell>
          <cell r="J387">
            <v>50.954386260844181</v>
          </cell>
          <cell r="K387">
            <v>51.493919582306908</v>
          </cell>
          <cell r="L387">
            <v>52.196663408064019</v>
          </cell>
          <cell r="M387">
            <v>53.855323263174036</v>
          </cell>
          <cell r="N387">
            <v>52.361590387018289</v>
          </cell>
          <cell r="O387">
            <v>52.804952070006088</v>
          </cell>
        </row>
        <row r="388">
          <cell r="A388" t="str">
            <v>ITOT-ELCSPEC</v>
          </cell>
          <cell r="B388" t="str">
            <v>VAR_ncap</v>
          </cell>
          <cell r="C388" t="str">
            <v>-</v>
          </cell>
          <cell r="D388">
            <v>8.3528966619694903E-2</v>
          </cell>
          <cell r="E388">
            <v>9.8042410957697904E-2</v>
          </cell>
          <cell r="F388">
            <v>8.9726818370261197E-2</v>
          </cell>
          <cell r="G388">
            <v>7.6981757369470494E-2</v>
          </cell>
          <cell r="H388">
            <v>4.65169688389114E-5</v>
          </cell>
          <cell r="I388">
            <v>6.3148226081046705E-5</v>
          </cell>
          <cell r="J388">
            <v>1.65616090135085</v>
          </cell>
          <cell r="K388">
            <v>1.0672918540313201</v>
          </cell>
          <cell r="L388">
            <v>0.115139800551574</v>
          </cell>
          <cell r="M388">
            <v>9.0294448841022001E-2</v>
          </cell>
          <cell r="N388">
            <v>0.17811006115347</v>
          </cell>
          <cell r="O388">
            <v>1.4210506360903301</v>
          </cell>
        </row>
        <row r="389">
          <cell r="A389" t="str">
            <v>ITOT-ELCSPEC</v>
          </cell>
          <cell r="B389" t="str">
            <v>VAR_cap</v>
          </cell>
          <cell r="C389" t="str">
            <v>-</v>
          </cell>
          <cell r="D389">
            <v>2.6138561986524049</v>
          </cell>
          <cell r="E389">
            <v>2.7118952971050887</v>
          </cell>
          <cell r="F389">
            <v>2.8016136952059645</v>
          </cell>
          <cell r="G389">
            <v>2.8785638921973247</v>
          </cell>
          <cell r="H389">
            <v>2.8580525116210365</v>
          </cell>
          <cell r="I389">
            <v>2.8294084937875401</v>
          </cell>
          <cell r="J389">
            <v>2.7710605557701742</v>
          </cell>
          <cell r="K389">
            <v>2.8004259791768407</v>
          </cell>
          <cell r="L389">
            <v>2.8386210172425179</v>
          </cell>
          <cell r="M389">
            <v>2.9288448640753026</v>
          </cell>
          <cell r="N389">
            <v>2.8476008049765325</v>
          </cell>
          <cell r="O389">
            <v>2.8717544115060281</v>
          </cell>
        </row>
        <row r="390">
          <cell r="A390" t="str">
            <v>RHNM-SHLTHDH</v>
          </cell>
          <cell r="B390" t="str">
            <v>VAR_fout</v>
          </cell>
          <cell r="C390" t="str">
            <v>RHNM-SHLTHD</v>
          </cell>
          <cell r="E390">
            <v>0.34660647717035431</v>
          </cell>
          <cell r="F390">
            <v>0.37902660746516625</v>
          </cell>
          <cell r="G390">
            <v>0.43939377591518869</v>
          </cell>
          <cell r="H390">
            <v>0.5093767595367279</v>
          </cell>
          <cell r="I390">
            <v>0.59050692020034878</v>
          </cell>
          <cell r="J390">
            <v>0.68456064087221047</v>
          </cell>
          <cell r="K390">
            <v>0.79359688641670312</v>
          </cell>
          <cell r="L390">
            <v>0.92001214942457765</v>
          </cell>
          <cell r="M390">
            <v>1.0665587344734777</v>
          </cell>
          <cell r="N390">
            <v>1.2364500705447494</v>
          </cell>
          <cell r="O390">
            <v>1.4334633239845045</v>
          </cell>
        </row>
        <row r="391">
          <cell r="A391" t="str">
            <v>RHNM-SHLTHDH</v>
          </cell>
          <cell r="B391" t="str">
            <v>VAR_fin</v>
          </cell>
          <cell r="C391" t="str">
            <v>RHNMLTHDHC</v>
          </cell>
          <cell r="D391"/>
          <cell r="E391">
            <v>0.34660647717035431</v>
          </cell>
          <cell r="F391">
            <v>0.37902660746516625</v>
          </cell>
          <cell r="G391">
            <v>0.43939377591518869</v>
          </cell>
          <cell r="H391">
            <v>0.5093767595367279</v>
          </cell>
          <cell r="I391">
            <v>0.59050692020034878</v>
          </cell>
          <cell r="J391">
            <v>0.68456064087221047</v>
          </cell>
          <cell r="K391">
            <v>0.79359688641670312</v>
          </cell>
          <cell r="L391">
            <v>0.92001214942457765</v>
          </cell>
          <cell r="M391">
            <v>1.0665587344734777</v>
          </cell>
          <cell r="N391">
            <v>1.2364500705447494</v>
          </cell>
          <cell r="O391">
            <v>1.4334633239845045</v>
          </cell>
        </row>
        <row r="392">
          <cell r="A392" t="str">
            <v>RHNM-SHLTHDH</v>
          </cell>
          <cell r="B392" t="str">
            <v>VAR_fin</v>
          </cell>
          <cell r="C392" t="str">
            <v>RHNM_LTH_DH</v>
          </cell>
          <cell r="D392"/>
          <cell r="E392">
            <v>0.35010755269732746</v>
          </cell>
          <cell r="F392">
            <v>0.38285515905572309</v>
          </cell>
          <cell r="G392">
            <v>0.44383209688402886</v>
          </cell>
          <cell r="H392">
            <v>0.51452197933002786</v>
          </cell>
          <cell r="I392">
            <v>0.59647163656600999</v>
          </cell>
          <cell r="J392">
            <v>0.69147539482041431</v>
          </cell>
          <cell r="K392">
            <v>0.80161301658252848</v>
          </cell>
          <cell r="L392">
            <v>0.92930520143896722</v>
          </cell>
          <cell r="M392">
            <v>1.0773320550237149</v>
          </cell>
          <cell r="N392">
            <v>1.2489394651967163</v>
          </cell>
          <cell r="O392">
            <v>1.4479427514994985</v>
          </cell>
        </row>
        <row r="393">
          <cell r="A393" t="str">
            <v>RHNM-SHLTHDH</v>
          </cell>
          <cell r="B393" t="str">
            <v>VAR_ncap</v>
          </cell>
          <cell r="C393" t="str">
            <v>-</v>
          </cell>
          <cell r="D393"/>
          <cell r="E393">
            <v>2.8554949534788199E-2</v>
          </cell>
          <cell r="F393">
            <v>1.3265413106271699E-3</v>
          </cell>
          <cell r="G393">
            <v>4.3809727745373998E-3</v>
          </cell>
          <cell r="H393">
            <v>8.1504900698174104E-3</v>
          </cell>
          <cell r="I393">
            <v>7.66677194781837E-3</v>
          </cell>
          <cell r="J393">
            <v>6.2535913820012598E-3</v>
          </cell>
          <cell r="K393">
            <v>1.0002081549780901E-2</v>
          </cell>
          <cell r="L393">
            <v>8.2498870066028407E-3</v>
          </cell>
          <cell r="M393">
            <v>1.02657589357944E-2</v>
          </cell>
          <cell r="N393">
            <v>1.1524539246127801E-2</v>
          </cell>
          <cell r="O393">
            <v>1.58329394446678E-2</v>
          </cell>
        </row>
        <row r="394">
          <cell r="A394" t="str">
            <v>RHNM-SHLTHDH</v>
          </cell>
          <cell r="B394" t="str">
            <v>VAR_cap</v>
          </cell>
          <cell r="C394" t="str">
            <v>-</v>
          </cell>
          <cell r="E394">
            <v>2.8554949534788199E-2</v>
          </cell>
          <cell r="F394">
            <v>2.9881490845415401E-2</v>
          </cell>
          <cell r="G394">
            <v>3.4262463619952797E-2</v>
          </cell>
          <cell r="H394">
            <v>4.2412953689770203E-2</v>
          </cell>
          <cell r="I394">
            <v>5.0079725637588599E-2</v>
          </cell>
          <cell r="J394">
            <v>5.6333317019589803E-2</v>
          </cell>
          <cell r="K394">
            <v>6.6335398569370693E-2</v>
          </cell>
          <cell r="L394">
            <v>7.4585285575973506E-2</v>
          </cell>
          <cell r="M394">
            <v>8.4851044511767906E-2</v>
          </cell>
          <cell r="N394">
            <v>9.6375583757895705E-2</v>
          </cell>
          <cell r="O394">
            <v>0.112208523202563</v>
          </cell>
        </row>
        <row r="395">
          <cell r="A395" t="str">
            <v>SCOM-SHCONBR9</v>
          </cell>
          <cell r="B395" t="str">
            <v>VAR_fout</v>
          </cell>
          <cell r="C395" t="str">
            <v>SCOM-SHCON</v>
          </cell>
          <cell r="E395">
            <v>2.9515928625995001E-4</v>
          </cell>
          <cell r="F395">
            <v>3.6938352460662619E-4</v>
          </cell>
          <cell r="G395">
            <v>3.9446005263112457E-4</v>
          </cell>
          <cell r="H395">
            <v>4.0001888099868869E-4</v>
          </cell>
          <cell r="I395">
            <v>4.002763742324968E-4</v>
          </cell>
          <cell r="J395">
            <v>4.0543182280510756E-4</v>
          </cell>
          <cell r="K395">
            <v>5.4408185536202727E-4</v>
          </cell>
          <cell r="L395">
            <v>3.4515681599038957E-4</v>
          </cell>
          <cell r="M395">
            <v>5.3233140724070983E-4</v>
          </cell>
          <cell r="N395">
            <v>5.4649907777250153E-4</v>
          </cell>
          <cell r="O395">
            <v>9.8438155195644506E-4</v>
          </cell>
        </row>
        <row r="396">
          <cell r="A396" t="str">
            <v>SCOM-SHCONBR9</v>
          </cell>
          <cell r="B396" t="str">
            <v>VAR_fin</v>
          </cell>
          <cell r="C396" t="str">
            <v>CON</v>
          </cell>
          <cell r="D396"/>
          <cell r="E396">
            <v>2.9515928625995001E-4</v>
          </cell>
          <cell r="F396">
            <v>3.6938352460662619E-4</v>
          </cell>
          <cell r="G396">
            <v>3.9446005263112457E-4</v>
          </cell>
          <cell r="H396">
            <v>4.0001888099868869E-4</v>
          </cell>
          <cell r="I396">
            <v>4.002763742324968E-4</v>
          </cell>
          <cell r="J396">
            <v>4.0543182280510756E-4</v>
          </cell>
          <cell r="K396">
            <v>5.4408185536202727E-4</v>
          </cell>
          <cell r="L396">
            <v>3.4515681599038957E-4</v>
          </cell>
          <cell r="M396">
            <v>5.3233140724070983E-4</v>
          </cell>
          <cell r="N396">
            <v>5.4649907777250153E-4</v>
          </cell>
          <cell r="O396">
            <v>9.8438155195644506E-4</v>
          </cell>
        </row>
        <row r="397">
          <cell r="A397" t="str">
            <v>SCOM-SHCONBR9</v>
          </cell>
          <cell r="B397" t="str">
            <v>VAR_ncap</v>
          </cell>
          <cell r="C397" t="str">
            <v>-</v>
          </cell>
          <cell r="E397">
            <v>2.0699018445286202E-5</v>
          </cell>
          <cell r="F397">
            <v>5.8387737329632102E-6</v>
          </cell>
          <cell r="G397">
            <v>2.0724976835808302E-6</v>
          </cell>
          <cell r="H397">
            <v>5.8336150673581097E-7</v>
          </cell>
          <cell r="I397"/>
          <cell r="J397">
            <v>6.3303979740674201E-7</v>
          </cell>
          <cell r="K397">
            <v>1.7809456852284801E-5</v>
          </cell>
          <cell r="L397">
            <v>2.90489375105651E-6</v>
          </cell>
          <cell r="M397">
            <v>1.7717179674505702E-5</v>
          </cell>
          <cell r="N397">
            <v>1.6388185147895699E-6</v>
          </cell>
          <cell r="O397">
            <v>3.4195528824139901E-5</v>
          </cell>
        </row>
        <row r="398">
          <cell r="A398" t="str">
            <v>SCOM-SHCONBR9</v>
          </cell>
          <cell r="B398" t="str">
            <v>VAR_cap</v>
          </cell>
          <cell r="C398" t="str">
            <v>-</v>
          </cell>
          <cell r="E398">
            <v>2.0699018445286202E-5</v>
          </cell>
          <cell r="F398">
            <v>2.6451037510085805E-5</v>
          </cell>
          <cell r="G398">
            <v>2.8399088733602267E-5</v>
          </cell>
          <cell r="H398">
            <v>2.8837026392746135E-5</v>
          </cell>
          <cell r="I398">
            <v>2.8747275146962778E-5</v>
          </cell>
          <cell r="J398">
            <v>2.9239520075860781E-5</v>
          </cell>
          <cell r="K398">
            <v>3.9971024944639623E-5</v>
          </cell>
          <cell r="L398">
            <v>2.4570946063875261E-5</v>
          </cell>
          <cell r="M398">
            <v>3.9084345686539324E-5</v>
          </cell>
          <cell r="N398">
            <v>4.0181569481175419E-5</v>
          </cell>
          <cell r="O398">
            <v>7.4074007002138584E-5</v>
          </cell>
        </row>
        <row r="399">
          <cell r="A399" t="str">
            <v>ITOT-SWHCOABR</v>
          </cell>
          <cell r="B399" t="str">
            <v>VAR_fout</v>
          </cell>
          <cell r="C399" t="str">
            <v>ITOT-SWH</v>
          </cell>
          <cell r="D399">
            <v>2.3674265183054519</v>
          </cell>
          <cell r="E399">
            <v>2.307527647548691</v>
          </cell>
          <cell r="F399">
            <v>2.0209973779599742E-2</v>
          </cell>
          <cell r="G399">
            <v>1.8008285582334597E-3</v>
          </cell>
          <cell r="H399">
            <v>2.3943408099444587E-3</v>
          </cell>
          <cell r="I399">
            <v>4.9945808230128196E-3</v>
          </cell>
          <cell r="J399">
            <v>2.4157111396026438E-3</v>
          </cell>
          <cell r="K399">
            <v>4.126216244132493E-5</v>
          </cell>
          <cell r="L399">
            <v>6.6939009876591953E-5</v>
          </cell>
          <cell r="M399">
            <v>7.5959079633340214E-5</v>
          </cell>
          <cell r="N399">
            <v>7.8764127457473754E-5</v>
          </cell>
          <cell r="O399">
            <v>1.0715434530641382E-4</v>
          </cell>
        </row>
        <row r="400">
          <cell r="A400" t="str">
            <v>ITOT-SWHCOABR</v>
          </cell>
          <cell r="B400" t="str">
            <v>VAR_fout</v>
          </cell>
          <cell r="C400" t="str">
            <v>CO2_I</v>
          </cell>
          <cell r="D400">
            <v>330.01569661190302</v>
          </cell>
          <cell r="E400">
            <v>321.18290229394</v>
          </cell>
          <cell r="F400">
            <v>2.8066884934365501</v>
          </cell>
          <cell r="G400">
            <v>0.2491594139526</v>
          </cell>
          <cell r="H400">
            <v>0.33004519417375699</v>
          </cell>
          <cell r="I400">
            <v>0.68592243302709399</v>
          </cell>
          <cell r="J400">
            <v>0.33053346515301102</v>
          </cell>
          <cell r="K400">
            <v>5.62500361516297E-3</v>
          </cell>
          <cell r="L400">
            <v>9.1253620817059802E-3</v>
          </cell>
          <cell r="M400">
            <v>1.0355009826486201E-2</v>
          </cell>
          <cell r="N400">
            <v>1.07374038460409E-2</v>
          </cell>
          <cell r="O400">
            <v>1.46076585439773E-2</v>
          </cell>
        </row>
        <row r="401">
          <cell r="A401" t="str">
            <v>ITOT-SWHCOABR</v>
          </cell>
          <cell r="B401" t="str">
            <v>VAR_fin</v>
          </cell>
          <cell r="C401" t="str">
            <v>ICOA</v>
          </cell>
          <cell r="D401">
            <v>3.560039877151056</v>
          </cell>
          <cell r="E401">
            <v>3.4647562275505872</v>
          </cell>
          <cell r="F401">
            <v>3.0277114276553958E-2</v>
          </cell>
          <cell r="G401">
            <v>2.6878038182588946E-3</v>
          </cell>
          <cell r="H401">
            <v>3.5603580817017999E-3</v>
          </cell>
          <cell r="I401">
            <v>7.3993789970560209E-3</v>
          </cell>
          <cell r="J401">
            <v>3.5656252983064848E-3</v>
          </cell>
          <cell r="K401">
            <v>6.0679650649007179E-5</v>
          </cell>
          <cell r="L401">
            <v>9.8439720406752777E-5</v>
          </cell>
          <cell r="M401">
            <v>1.1170452887255908E-4</v>
          </cell>
          <cell r="N401">
            <v>1.1582959920216714E-4</v>
          </cell>
          <cell r="O401">
            <v>1.5757991956825548E-4</v>
          </cell>
        </row>
        <row r="402">
          <cell r="A402" t="str">
            <v>ITOT-SWHCOABR</v>
          </cell>
          <cell r="B402" t="str">
            <v>VAR_ncap</v>
          </cell>
          <cell r="C402" t="str">
            <v>-</v>
          </cell>
          <cell r="E402">
            <v>6.3557352861795801E-5</v>
          </cell>
          <cell r="F402">
            <v>6.0743290506155499E-5</v>
          </cell>
          <cell r="G402">
            <v>4.4186489515224098E-5</v>
          </cell>
          <cell r="H402">
            <v>1.6297288458031999E-4</v>
          </cell>
          <cell r="I402">
            <v>3.0409817214406901E-4</v>
          </cell>
          <cell r="J402">
            <v>4.5648937155244501E-5</v>
          </cell>
          <cell r="K402">
            <v>1.4679467090111801E-6</v>
          </cell>
          <cell r="L402">
            <v>4.0009446136677204E-6</v>
          </cell>
          <cell r="M402">
            <v>4.0475079700917901E-6</v>
          </cell>
          <cell r="N402">
            <v>3.7488579365258602E-6</v>
          </cell>
          <cell r="O402">
            <v>5.9698878708967602E-6</v>
          </cell>
        </row>
        <row r="403">
          <cell r="A403" t="str">
            <v>ITOT-SWHCOABR</v>
          </cell>
          <cell r="B403" t="str">
            <v>VAR_cap</v>
          </cell>
          <cell r="C403" t="str">
            <v>-</v>
          </cell>
          <cell r="D403">
            <v>0.26172155007150499</v>
          </cell>
          <cell r="E403">
            <v>0.17842453005667178</v>
          </cell>
          <cell r="F403">
            <v>1.9127966300909183E-3</v>
          </cell>
          <cell r="G403">
            <v>1.6828306381216906E-4</v>
          </cell>
          <cell r="H403">
            <v>2.244678825696067E-4</v>
          </cell>
          <cell r="I403">
            <v>4.6841100245575864E-4</v>
          </cell>
          <cell r="J403">
            <v>2.2625988723294903E-4</v>
          </cell>
          <cell r="K403">
            <v>2.2091689157129925E-6</v>
          </cell>
          <cell r="L403">
            <v>4.3584778334305937E-6</v>
          </cell>
          <cell r="M403">
            <v>5.1998168565982305E-6</v>
          </cell>
          <cell r="N403">
            <v>5.4377449554162898E-6</v>
          </cell>
          <cell r="O403">
            <v>8.0710973398374008E-6</v>
          </cell>
        </row>
        <row r="404">
          <cell r="A404" t="str">
            <v>RHSA-WHDEM</v>
          </cell>
          <cell r="B404" t="str">
            <v>VAR_fout</v>
          </cell>
          <cell r="C404" t="str">
            <v>RHSA-WHD</v>
          </cell>
          <cell r="D404">
            <v>26.438654975424289</v>
          </cell>
          <cell r="E404">
            <v>25.92879146371218</v>
          </cell>
          <cell r="F404">
            <v>25.418927951999976</v>
          </cell>
          <cell r="G404">
            <v>25.509072923999994</v>
          </cell>
          <cell r="H404">
            <v>25.499829726000012</v>
          </cell>
          <cell r="I404">
            <v>25.33969431720001</v>
          </cell>
          <cell r="J404">
            <v>25.129286488799984</v>
          </cell>
          <cell r="K404">
            <v>24.930159425999989</v>
          </cell>
          <cell r="L404">
            <v>25.250286988188904</v>
          </cell>
          <cell r="M404">
            <v>24.785394604187807</v>
          </cell>
          <cell r="N404">
            <v>24.326761510807483</v>
          </cell>
          <cell r="O404">
            <v>23.897883426756486</v>
          </cell>
        </row>
        <row r="405">
          <cell r="A405" t="str">
            <v>RHSA-WHDEM</v>
          </cell>
          <cell r="B405" t="str">
            <v>VAR_fin</v>
          </cell>
          <cell r="C405" t="str">
            <v>RHSA-WHNGA</v>
          </cell>
          <cell r="D405">
            <v>6.200055566589012</v>
          </cell>
          <cell r="E405">
            <v>5.1815427798688347</v>
          </cell>
          <cell r="F405">
            <v>9.2954191868887914</v>
          </cell>
          <cell r="G405">
            <v>9.3194101395147513</v>
          </cell>
          <cell r="H405">
            <v>6.6581982726531033</v>
          </cell>
          <cell r="I405">
            <v>2.6598227216717953</v>
          </cell>
          <cell r="J405">
            <v>1.6915231232294683</v>
          </cell>
          <cell r="K405">
            <v>0.9953900892619123</v>
          </cell>
          <cell r="L405">
            <v>0.84931081311628898</v>
          </cell>
          <cell r="M405">
            <v>0.77866104553176707</v>
          </cell>
          <cell r="N405">
            <v>0.83024416831608516</v>
          </cell>
          <cell r="O405">
            <v>0.68602840426757383</v>
          </cell>
        </row>
        <row r="406">
          <cell r="A406" t="str">
            <v>RHSA-WHDEM</v>
          </cell>
          <cell r="B406" t="str">
            <v>VAR_fin</v>
          </cell>
          <cell r="C406" t="str">
            <v>RHSA-WHLFO</v>
          </cell>
          <cell r="D406">
            <v>6.8072821879763312</v>
          </cell>
          <cell r="E406">
            <v>5.9026882900822288</v>
          </cell>
          <cell r="F406">
            <v>1.6556256097520259</v>
          </cell>
          <cell r="G406">
            <v>0.49313002368745978</v>
          </cell>
          <cell r="H406">
            <v>0.20290923617777018</v>
          </cell>
          <cell r="I406">
            <v>0.14983639406931507</v>
          </cell>
          <cell r="J406">
            <v>0.11726038418560941</v>
          </cell>
          <cell r="K406">
            <v>0.15418351339724751</v>
          </cell>
          <cell r="L406">
            <v>0.1507615321990384</v>
          </cell>
          <cell r="M406">
            <v>8.4637687644114876E-2</v>
          </cell>
          <cell r="N406">
            <v>0.25900663924757916</v>
          </cell>
          <cell r="O406">
            <v>0.2197969050314362</v>
          </cell>
        </row>
        <row r="407">
          <cell r="A407" t="str">
            <v>RHSA-WHDEM</v>
          </cell>
          <cell r="B407" t="str">
            <v>VAR_fin</v>
          </cell>
          <cell r="C407" t="str">
            <v>RHSA-WHWOD</v>
          </cell>
          <cell r="D407">
            <v>0.5571706780091229</v>
          </cell>
          <cell r="E407">
            <v>0.59677757705079026</v>
          </cell>
          <cell r="F407">
            <v>0.37428128363302787</v>
          </cell>
          <cell r="G407">
            <v>0.32563501218821295</v>
          </cell>
          <cell r="H407">
            <v>0.28596899119178154</v>
          </cell>
          <cell r="I407">
            <v>0.28708001412108136</v>
          </cell>
          <cell r="J407">
            <v>0.25619329286079634</v>
          </cell>
          <cell r="K407">
            <v>0.32296341852293053</v>
          </cell>
          <cell r="L407">
            <v>0.26155619664683055</v>
          </cell>
          <cell r="M407">
            <v>0.18311518921598929</v>
          </cell>
          <cell r="N407">
            <v>0.32162610204953873</v>
          </cell>
          <cell r="O407">
            <v>0.26841508493491084</v>
          </cell>
        </row>
        <row r="408">
          <cell r="A408" t="str">
            <v>RHSA-WHDEM</v>
          </cell>
          <cell r="B408" t="str">
            <v>VAR_fin</v>
          </cell>
          <cell r="C408" t="str">
            <v>RHSA-WHNGAH</v>
          </cell>
          <cell r="D408">
            <v>2.3740830539992312E-2</v>
          </cell>
          <cell r="E408">
            <v>2.149976987120931E-5</v>
          </cell>
          <cell r="F408">
            <v>6.719267857476148E-2</v>
          </cell>
          <cell r="G408">
            <v>0.10052066872197744</v>
          </cell>
          <cell r="H408">
            <v>0.75998143402436891</v>
          </cell>
          <cell r="I408">
            <v>0.72054766955059746</v>
          </cell>
          <cell r="J408">
            <v>1.2302200700737878</v>
          </cell>
          <cell r="K408">
            <v>0.64767560181305095</v>
          </cell>
          <cell r="L408">
            <v>0.64949271724174007</v>
          </cell>
          <cell r="M408">
            <v>0.62341950603390506</v>
          </cell>
          <cell r="N408">
            <v>0.71072397978005619</v>
          </cell>
          <cell r="O408">
            <v>0.67350617836455218</v>
          </cell>
        </row>
        <row r="409">
          <cell r="A409" t="str">
            <v>RHSA-WHDEM</v>
          </cell>
          <cell r="B409" t="str">
            <v>VAR_fin</v>
          </cell>
          <cell r="C409" t="str">
            <v>RHSA-WHNST</v>
          </cell>
          <cell r="D409">
            <v>7.1366044691030972E-2</v>
          </cell>
          <cell r="E409">
            <v>6.591433183833872E-4</v>
          </cell>
          <cell r="F409">
            <v>3.3928859075665604E-2</v>
          </cell>
          <cell r="G409">
            <v>5.2904692945456799E-2</v>
          </cell>
          <cell r="H409">
            <v>5.7447713764482246E-2</v>
          </cell>
          <cell r="I409">
            <v>8.5919161679477982E-2</v>
          </cell>
          <cell r="J409">
            <v>6.9487016082895328E-2</v>
          </cell>
          <cell r="K409">
            <v>9.1293024710461815E-2</v>
          </cell>
          <cell r="L409">
            <v>8.7018623293809494E-2</v>
          </cell>
          <cell r="M409">
            <v>4.9241895304816152E-2</v>
          </cell>
          <cell r="N409">
            <v>0.15757108821544433</v>
          </cell>
          <cell r="O409">
            <v>0.1374352888311981</v>
          </cell>
        </row>
        <row r="410">
          <cell r="A410" t="str">
            <v>RHSA-WHDEM</v>
          </cell>
          <cell r="B410" t="str">
            <v>VAR_fin</v>
          </cell>
          <cell r="C410" t="str">
            <v>RHSA-WHPLT</v>
          </cell>
          <cell r="D410">
            <v>0.27066457467585997</v>
          </cell>
          <cell r="E410">
            <v>0.19450177190803256</v>
          </cell>
          <cell r="F410">
            <v>0.15303210018776703</v>
          </cell>
          <cell r="G410">
            <v>0.18018106417735569</v>
          </cell>
          <cell r="H410">
            <v>0.19692327873814972</v>
          </cell>
          <cell r="I410">
            <v>0.23352861916231618</v>
          </cell>
          <cell r="J410">
            <v>0.20309916577007694</v>
          </cell>
          <cell r="K410">
            <v>0.23899511944352805</v>
          </cell>
          <cell r="L410">
            <v>0.23936348999177581</v>
          </cell>
          <cell r="M410">
            <v>0.1778376317404205</v>
          </cell>
          <cell r="N410">
            <v>0.34242269481078164</v>
          </cell>
          <cell r="O410">
            <v>0.3014241766025369</v>
          </cell>
        </row>
        <row r="411">
          <cell r="A411" t="str">
            <v>RHSA-WHDEM</v>
          </cell>
          <cell r="B411" t="str">
            <v>VAR_fin</v>
          </cell>
          <cell r="C411" t="str">
            <v>RHSA-WHLTHRD</v>
          </cell>
          <cell r="D411">
            <v>1.2764060999731817</v>
          </cell>
          <cell r="E411">
            <v>1.4628465847702024</v>
          </cell>
          <cell r="F411">
            <v>1.3615504154237292</v>
          </cell>
          <cell r="G411">
            <v>0.98773218078784597</v>
          </cell>
          <cell r="H411">
            <v>1.1969126774616572</v>
          </cell>
          <cell r="I411">
            <v>1.2439612030562528</v>
          </cell>
          <cell r="J411">
            <v>1.2295182469639767</v>
          </cell>
          <cell r="K411">
            <v>1.2563784822722497</v>
          </cell>
          <cell r="L411">
            <v>1.2602899120825932</v>
          </cell>
          <cell r="M411">
            <v>1.114387264943316</v>
          </cell>
          <cell r="N411">
            <v>1.3124238218274298</v>
          </cell>
          <cell r="O411">
            <v>1.1058741579829465</v>
          </cell>
        </row>
        <row r="412">
          <cell r="A412" t="str">
            <v>RHSA-WHDEM</v>
          </cell>
          <cell r="B412" t="str">
            <v>VAR_fin</v>
          </cell>
          <cell r="C412" t="str">
            <v>RHSA-WHELCB</v>
          </cell>
          <cell r="D412">
            <v>6.4550646248580508</v>
          </cell>
          <cell r="E412">
            <v>6.9681460544042011</v>
          </cell>
          <cell r="F412">
            <v>5.9197702435077995</v>
          </cell>
          <cell r="G412">
            <v>4.3534257873245483</v>
          </cell>
          <cell r="H412">
            <v>2.0304088078386835</v>
          </cell>
          <cell r="I412">
            <v>1.2044992678001165</v>
          </cell>
          <cell r="J412">
            <v>0.79868082632509996</v>
          </cell>
          <cell r="K412">
            <v>1.0445081282791293</v>
          </cell>
          <cell r="L412">
            <v>1.2282649765674574</v>
          </cell>
          <cell r="M412">
            <v>2.043246353917763</v>
          </cell>
          <cell r="N412">
            <v>2.3862507319340578</v>
          </cell>
          <cell r="O412">
            <v>1.0274946413135018</v>
          </cell>
        </row>
        <row r="413">
          <cell r="A413" t="str">
            <v>RHSA-WHDEM</v>
          </cell>
          <cell r="B413" t="str">
            <v>VAR_fin</v>
          </cell>
          <cell r="C413" t="str">
            <v>RHSA-WHSOL</v>
          </cell>
          <cell r="D413">
            <v>1.6639755301237575</v>
          </cell>
          <cell r="E413">
            <v>1.9869404869023459</v>
          </cell>
          <cell r="F413">
            <v>1.5363502355864338</v>
          </cell>
          <cell r="G413">
            <v>1.5780148636841034</v>
          </cell>
          <cell r="H413">
            <v>1.0504246435084363</v>
          </cell>
          <cell r="I413">
            <v>2.2021343897262802</v>
          </cell>
          <cell r="J413">
            <v>2.9274350438222041</v>
          </cell>
          <cell r="K413">
            <v>3.8470273132976023</v>
          </cell>
          <cell r="L413">
            <v>2.6636988868841294</v>
          </cell>
          <cell r="M413">
            <v>0.30889476787573877</v>
          </cell>
          <cell r="N413">
            <v>2.2365391718444894</v>
          </cell>
          <cell r="O413">
            <v>1.8016773820541163</v>
          </cell>
        </row>
        <row r="414">
          <cell r="A414" t="str">
            <v>RHSA-WHDEM</v>
          </cell>
          <cell r="B414" t="str">
            <v>VAR_fin</v>
          </cell>
          <cell r="C414" t="str">
            <v>RHSA-WHELCH</v>
          </cell>
          <cell r="D414">
            <v>3.1131674542557346</v>
          </cell>
          <cell r="E414">
            <v>3.6349058929069726</v>
          </cell>
          <cell r="F414">
            <v>5.0220424763461944</v>
          </cell>
          <cell r="G414">
            <v>8.118383627766999</v>
          </cell>
          <cell r="H414">
            <v>13.060919807458486</v>
          </cell>
          <cell r="I414">
            <v>16.552630013494937</v>
          </cell>
          <cell r="J414">
            <v>16.606134457032603</v>
          </cell>
          <cell r="K414">
            <v>16.332009872940485</v>
          </cell>
          <cell r="L414">
            <v>17.860794977473461</v>
          </cell>
          <cell r="M414">
            <v>19.422218400203597</v>
          </cell>
          <cell r="N414">
            <v>15.770218251908728</v>
          </cell>
          <cell r="O414">
            <v>17.676496347344898</v>
          </cell>
        </row>
        <row r="415">
          <cell r="A415" t="str">
            <v>RHSA-WHNGAHP</v>
          </cell>
          <cell r="B415" t="str">
            <v>VAR_fout</v>
          </cell>
          <cell r="C415" t="str">
            <v>RHSA-WHANGAH</v>
          </cell>
          <cell r="F415">
            <v>1.3714943030315797E-2</v>
          </cell>
          <cell r="G415">
            <v>1.6376858737417864E-2</v>
          </cell>
          <cell r="H415">
            <v>0.77684628209969364</v>
          </cell>
          <cell r="I415">
            <v>0.75999801900341801</v>
          </cell>
          <cell r="J415">
            <v>1.3173142083284766</v>
          </cell>
          <cell r="K415">
            <v>0.67145300153764131</v>
          </cell>
          <cell r="L415">
            <v>0.67476747266327675</v>
          </cell>
          <cell r="M415">
            <v>0.67440324073160196</v>
          </cell>
          <cell r="N415">
            <v>0.67436028077290355</v>
          </cell>
          <cell r="O415">
            <v>0.67450339593670039</v>
          </cell>
        </row>
        <row r="416">
          <cell r="A416" t="str">
            <v>RHSA-WHNGAHP</v>
          </cell>
          <cell r="B416" t="str">
            <v>VAR_fout</v>
          </cell>
          <cell r="C416" t="str">
            <v>CO2_R</v>
          </cell>
          <cell r="F416">
            <v>0.45474590647255198</v>
          </cell>
          <cell r="G416">
            <v>0.54014902502360695</v>
          </cell>
          <cell r="H416">
            <v>24.922713487157399</v>
          </cell>
          <cell r="I416">
            <v>23.734157404093501</v>
          </cell>
          <cell r="J416">
            <v>40.400501005832602</v>
          </cell>
          <cell r="K416">
            <v>20.229673764275098</v>
          </cell>
          <cell r="L416">
            <v>20.3295328302397</v>
          </cell>
          <cell r="M416">
            <v>20.318559175888002</v>
          </cell>
          <cell r="N416">
            <v>20.317264869439999</v>
          </cell>
          <cell r="O416">
            <v>20.321576672451901</v>
          </cell>
        </row>
        <row r="417">
          <cell r="A417" t="str">
            <v>RHSA-WHNGAHP</v>
          </cell>
          <cell r="B417" t="str">
            <v>VAR_fin</v>
          </cell>
          <cell r="C417" t="str">
            <v>RNGA</v>
          </cell>
          <cell r="F417">
            <v>8.0628706821374348E-3</v>
          </cell>
          <cell r="G417">
            <v>9.5771103727589919E-3</v>
          </cell>
          <cell r="H417">
            <v>0.4418920831056275</v>
          </cell>
          <cell r="I417">
            <v>0.42081839368960033</v>
          </cell>
          <cell r="J417">
            <v>0.71632093981972644</v>
          </cell>
          <cell r="K417">
            <v>0.35868215894104771</v>
          </cell>
          <cell r="L417">
            <v>0.36045270975602367</v>
          </cell>
          <cell r="M417">
            <v>0.36025814141645435</v>
          </cell>
          <cell r="N417">
            <v>0.36023519272056814</v>
          </cell>
          <cell r="O417">
            <v>0.36031164312857911</v>
          </cell>
        </row>
        <row r="418">
          <cell r="A418" t="str">
            <v>RHSA-WHNGAHP</v>
          </cell>
          <cell r="B418" t="str">
            <v>VAR_ncap</v>
          </cell>
          <cell r="C418" t="str">
            <v>-</v>
          </cell>
          <cell r="E418">
            <v>1.86075844205317E-5</v>
          </cell>
          <cell r="F418">
            <v>1.21369388638739E-3</v>
          </cell>
          <cell r="G418">
            <v>2.6830625137502699E-5</v>
          </cell>
          <cell r="H418">
            <v>5.1747004680427901E-2</v>
          </cell>
          <cell r="I418">
            <v>5.6155882937843498E-5</v>
          </cell>
          <cell r="J418">
            <v>3.8363041675299199E-2</v>
          </cell>
          <cell r="K418">
            <v>9.8997634371932701E-3</v>
          </cell>
          <cell r="L418">
            <v>3.1139383673258799E-3</v>
          </cell>
          <cell r="M418">
            <v>3.2152435826642102E-2</v>
          </cell>
          <cell r="N418">
            <v>1.0315833482331E-2</v>
          </cell>
          <cell r="O418">
            <v>4.2085732467103598E-3</v>
          </cell>
        </row>
        <row r="419">
          <cell r="A419" t="str">
            <v>RHSA-WHNGAHP</v>
          </cell>
          <cell r="B419" t="str">
            <v>VAR_cap</v>
          </cell>
          <cell r="C419" t="str">
            <v>-</v>
          </cell>
          <cell r="D419">
            <v>4.7729432218241499E-11</v>
          </cell>
          <cell r="E419">
            <v>1.8482519179882679E-5</v>
          </cell>
          <cell r="F419">
            <v>1.2309595910701128E-3</v>
          </cell>
          <cell r="G419">
            <v>1.2564415265547849E-3</v>
          </cell>
          <cell r="H419">
            <v>5.2992054735228035E-2</v>
          </cell>
          <cell r="I419">
            <v>5.2075153357091022E-2</v>
          </cell>
          <cell r="J419">
            <v>9.016240318215106E-2</v>
          </cell>
          <cell r="K419">
            <v>4.8313680819047168E-2</v>
          </cell>
          <cell r="L419">
            <v>4.629686150125386E-2</v>
          </cell>
          <cell r="M419">
            <v>4.5160623170911095E-2</v>
          </cell>
          <cell r="N419">
            <v>4.6340296683267071E-2</v>
          </cell>
          <cell r="O419">
            <v>4.6670382237006661E-2</v>
          </cell>
        </row>
        <row r="420">
          <cell r="A420" t="str">
            <v>SCOM-SHSTG-ELCHP</v>
          </cell>
          <cell r="B420" t="str">
            <v>VAR_fout</v>
          </cell>
          <cell r="C420" t="str">
            <v>SCOM-SHAELCH</v>
          </cell>
          <cell r="D420">
            <v>1.3986856174124376E-5</v>
          </cell>
          <cell r="E420">
            <v>1.5636506082021336E-5</v>
          </cell>
          <cell r="F420">
            <v>5.9262644120446337E-2</v>
          </cell>
          <cell r="G420">
            <v>3.8413620001623704E-2</v>
          </cell>
          <cell r="H420">
            <v>0.99089497681223992</v>
          </cell>
          <cell r="I420">
            <v>0.90223085465594799</v>
          </cell>
          <cell r="J420">
            <v>1.5399189711253189</v>
          </cell>
          <cell r="K420">
            <v>4.7627649477830536</v>
          </cell>
          <cell r="L420">
            <v>0.6366879374725638</v>
          </cell>
          <cell r="M420">
            <v>0.95356766125835368</v>
          </cell>
          <cell r="N420">
            <v>0.71978107895469168</v>
          </cell>
          <cell r="O420">
            <v>2.6851716758139648</v>
          </cell>
        </row>
        <row r="421">
          <cell r="A421" t="str">
            <v>SCOM-SHSTG-ELCHP</v>
          </cell>
          <cell r="B421" t="str">
            <v>VAR_fin</v>
          </cell>
          <cell r="C421" t="str">
            <v>SCOM-SHAELCH</v>
          </cell>
          <cell r="D421">
            <v>2.0616552931924013E-5</v>
          </cell>
          <cell r="E421">
            <v>2.2000994364836293E-5</v>
          </cell>
          <cell r="F421">
            <v>7.6512788198789081E-2</v>
          </cell>
          <cell r="G421">
            <v>4.806086364057003E-2</v>
          </cell>
          <cell r="H421">
            <v>1.2011293780160688</v>
          </cell>
          <cell r="I421">
            <v>1.0614942886113403</v>
          </cell>
          <cell r="J421">
            <v>1.7599560557481924</v>
          </cell>
          <cell r="K421">
            <v>5.2920555484275376</v>
          </cell>
          <cell r="L421">
            <v>0.70755627025400158</v>
          </cell>
          <cell r="M421">
            <v>1.0596543038620907</v>
          </cell>
          <cell r="N421">
            <v>0.79989440353988916</v>
          </cell>
          <cell r="O421">
            <v>2.9837001059618324</v>
          </cell>
        </row>
        <row r="422">
          <cell r="A422" t="str">
            <v>SCOM-SHSTG-ELCHP</v>
          </cell>
          <cell r="B422" t="str">
            <v>VAR_ncap</v>
          </cell>
          <cell r="C422" t="str">
            <v>-</v>
          </cell>
          <cell r="D422">
            <v>4.0912186132929601E-2</v>
          </cell>
          <cell r="E422">
            <v>6.0825181427442997E-2</v>
          </cell>
          <cell r="F422">
            <v>3.77694398798977E-4</v>
          </cell>
          <cell r="G422">
            <v>3.5158103838030502E-4</v>
          </cell>
          <cell r="H422">
            <v>5.9247820477188698E-2</v>
          </cell>
          <cell r="I422">
            <v>4.7711560925273101E-2</v>
          </cell>
          <cell r="J422">
            <v>8.1549601404192398E-3</v>
          </cell>
          <cell r="K422">
            <v>0.226559638403662</v>
          </cell>
          <cell r="L422">
            <v>6.6470130874100294E-2</v>
          </cell>
          <cell r="M422">
            <v>2.9622545407532799E-2</v>
          </cell>
          <cell r="N422">
            <v>0.23878807962222101</v>
          </cell>
          <cell r="O422">
            <v>0.14656690878478201</v>
          </cell>
        </row>
        <row r="423">
          <cell r="A423" t="str">
            <v>SCOM-SHSTG-ELCHP</v>
          </cell>
          <cell r="B423" t="str">
            <v>VAR_cap</v>
          </cell>
          <cell r="C423" t="str">
            <v>-</v>
          </cell>
          <cell r="D423">
            <v>4.0912186132929601E-2</v>
          </cell>
          <cell r="E423">
            <v>0.10132142385705159</v>
          </cell>
          <cell r="F423">
            <v>0.10132067342059138</v>
          </cell>
          <cell r="G423">
            <v>0.10132330332217834</v>
          </cell>
          <cell r="H423">
            <v>0.10052700707967381</v>
          </cell>
          <cell r="I423">
            <v>0.10697996449037844</v>
          </cell>
          <cell r="J423">
            <v>0.11449858173487451</v>
          </cell>
          <cell r="K423">
            <v>0.28134028932045663</v>
          </cell>
          <cell r="L423">
            <v>0.30571365431934128</v>
          </cell>
          <cell r="M423">
            <v>0.3200581118792617</v>
          </cell>
          <cell r="N423">
            <v>0.35106546874328515</v>
          </cell>
          <cell r="O423">
            <v>0.41272298408611163</v>
          </cell>
        </row>
        <row r="424">
          <cell r="A424" t="str">
            <v>RHEM-SHLFOBR</v>
          </cell>
          <cell r="B424" t="str">
            <v>VAR_fout</v>
          </cell>
          <cell r="C424" t="str">
            <v>CO2_R</v>
          </cell>
          <cell r="D424">
            <v>1928.7124803153299</v>
          </cell>
          <cell r="E424">
            <v>1532.4743525277599</v>
          </cell>
          <cell r="F424">
            <v>1596.20101292867</v>
          </cell>
          <cell r="G424">
            <v>1190.3614295871701</v>
          </cell>
          <cell r="H424">
            <v>500.44489159964002</v>
          </cell>
          <cell r="I424">
            <v>1.23105332115652</v>
          </cell>
          <cell r="J424">
            <v>0.90602935254154304</v>
          </cell>
          <cell r="K424">
            <v>0.81341946129815301</v>
          </cell>
          <cell r="L424">
            <v>0.75392825939887798</v>
          </cell>
          <cell r="M424">
            <v>0.66123299316184803</v>
          </cell>
          <cell r="N424">
            <v>0.66053949279786695</v>
          </cell>
          <cell r="O424">
            <v>0.64075338861170295</v>
          </cell>
        </row>
        <row r="425">
          <cell r="A425" t="str">
            <v>RHEM-SHLFOBR</v>
          </cell>
          <cell r="B425" t="str">
            <v>VAR_fout</v>
          </cell>
          <cell r="C425" t="str">
            <v>RHEM-SHLFO</v>
          </cell>
          <cell r="D425">
            <v>23.443757534362071</v>
          </cell>
          <cell r="E425">
            <v>18.627430223511375</v>
          </cell>
          <cell r="F425">
            <v>19.402036283337001</v>
          </cell>
          <cell r="G425">
            <v>14.469001999165574</v>
          </cell>
          <cell r="H425">
            <v>6.0829744286478249</v>
          </cell>
          <cell r="I425">
            <v>1.496361737045754E-2</v>
          </cell>
          <cell r="J425">
            <v>1.1012907666012662E-2</v>
          </cell>
          <cell r="K425">
            <v>9.8872220815865615E-3</v>
          </cell>
          <cell r="L425">
            <v>9.1640985849592432E-3</v>
          </cell>
          <cell r="M425">
            <v>8.0373752560943829E-3</v>
          </cell>
          <cell r="N425">
            <v>8.0289456666407539E-3</v>
          </cell>
          <cell r="O425">
            <v>7.7884429303209154E-3</v>
          </cell>
        </row>
        <row r="426">
          <cell r="A426" t="str">
            <v>RHEM-SHLFOBR</v>
          </cell>
          <cell r="B426" t="str">
            <v>VAR_fin</v>
          </cell>
          <cell r="C426" t="str">
            <v>RLFO</v>
          </cell>
          <cell r="D426">
            <v>26.169775852311155</v>
          </cell>
          <cell r="E426">
            <v>20.793410482059198</v>
          </cell>
          <cell r="F426">
            <v>21.658087013957573</v>
          </cell>
          <cell r="G426">
            <v>16.151444092091804</v>
          </cell>
          <cell r="H426">
            <v>6.7902970366301219</v>
          </cell>
          <cell r="I426">
            <v>1.6703572878650267E-2</v>
          </cell>
          <cell r="J426">
            <v>1.2293478324851333E-2</v>
          </cell>
          <cell r="K426">
            <v>1.1036899067817555E-2</v>
          </cell>
          <cell r="L426">
            <v>1.022969144367542E-2</v>
          </cell>
          <cell r="M426">
            <v>8.9719537742448899E-3</v>
          </cell>
          <cell r="N426">
            <v>8.9625439999710625E-3</v>
          </cell>
          <cell r="O426">
            <v>8.6940758291954301E-3</v>
          </cell>
        </row>
        <row r="427">
          <cell r="A427" t="str">
            <v>RHEM-SHLFOBR</v>
          </cell>
          <cell r="B427" t="str">
            <v>VAR_ncap</v>
          </cell>
          <cell r="C427" t="str">
            <v>-</v>
          </cell>
          <cell r="E427">
            <v>6.5910255755419497E-6</v>
          </cell>
          <cell r="F427">
            <v>7.0316983977661904E-6</v>
          </cell>
          <cell r="G427">
            <v>9.8500186242893299E-6</v>
          </cell>
          <cell r="H427">
            <v>1.21056919511021E-3</v>
          </cell>
          <cell r="I427">
            <v>1.2448652595865899E-4</v>
          </cell>
          <cell r="J427">
            <v>1.30450353251187E-5</v>
          </cell>
          <cell r="K427">
            <v>8.9678257952367801E-4</v>
          </cell>
          <cell r="L427">
            <v>2.5202661798284499E-5</v>
          </cell>
          <cell r="M427">
            <v>4.3147984587920802E-5</v>
          </cell>
          <cell r="N427">
            <v>6.8339728981436302E-4</v>
          </cell>
          <cell r="O427">
            <v>1.9867680420371299E-4</v>
          </cell>
        </row>
        <row r="428">
          <cell r="A428" t="str">
            <v>RHEM-SHLFOBR</v>
          </cell>
          <cell r="B428" t="str">
            <v>VAR_cap</v>
          </cell>
          <cell r="C428" t="str">
            <v>-</v>
          </cell>
          <cell r="D428">
            <v>1.65587464377338</v>
          </cell>
          <cell r="E428">
            <v>1.655870445497551</v>
          </cell>
          <cell r="F428">
            <v>1.6558648017191699</v>
          </cell>
          <cell r="G428">
            <v>1.6558428288163225</v>
          </cell>
          <cell r="H428">
            <v>0.43063295973762367</v>
          </cell>
          <cell r="I428">
            <v>1.3344927137876731E-3</v>
          </cell>
          <cell r="J428">
            <v>1.2902053600805032E-3</v>
          </cell>
          <cell r="K428">
            <v>1.0176338104086009E-3</v>
          </cell>
          <cell r="L428">
            <v>9.3725947450466437E-4</v>
          </cell>
          <cell r="M428">
            <v>9.4563894246663777E-4</v>
          </cell>
          <cell r="N428">
            <v>8.8589589829505427E-4</v>
          </cell>
          <cell r="O428">
            <v>9.1440606635177551E-4</v>
          </cell>
        </row>
        <row r="429">
          <cell r="A429" t="str">
            <v>RHES-SHNGAHP</v>
          </cell>
          <cell r="B429" t="str">
            <v>VAR_fout</v>
          </cell>
          <cell r="C429" t="str">
            <v>RHES-SHANGAH</v>
          </cell>
          <cell r="F429">
            <v>1.6879776687338428E-2</v>
          </cell>
          <cell r="G429">
            <v>1.7537873436632434E-2</v>
          </cell>
          <cell r="H429">
            <v>3.0760552216174673</v>
          </cell>
          <cell r="I429">
            <v>3.0589916381863453</v>
          </cell>
          <cell r="J429">
            <v>3.0549133232309886</v>
          </cell>
          <cell r="K429">
            <v>1.9825716123049255E-2</v>
          </cell>
          <cell r="L429">
            <v>1.9813564979989564E-2</v>
          </cell>
          <cell r="M429">
            <v>1.9802729303433724E-2</v>
          </cell>
          <cell r="N429">
            <v>1.9787999368380566E-2</v>
          </cell>
          <cell r="O429">
            <v>1.9764382605355662E-2</v>
          </cell>
        </row>
        <row r="430">
          <cell r="A430" t="str">
            <v>RHES-SHNGAHP</v>
          </cell>
          <cell r="B430" t="str">
            <v>VAR_fout</v>
          </cell>
          <cell r="C430" t="str">
            <v>CO2_R</v>
          </cell>
          <cell r="F430">
            <v>0.476009702582945</v>
          </cell>
          <cell r="G430">
            <v>0.47554618357022499</v>
          </cell>
          <cell r="H430">
            <v>80.692797441500105</v>
          </cell>
          <cell r="I430">
            <v>77.714922699869206</v>
          </cell>
          <cell r="J430">
            <v>75.568908522029602</v>
          </cell>
          <cell r="K430">
            <v>0.47785059373503302</v>
          </cell>
          <cell r="L430">
            <v>0.477557720030518</v>
          </cell>
          <cell r="M430">
            <v>0.47729655244173602</v>
          </cell>
          <cell r="N430">
            <v>0.47694152323789002</v>
          </cell>
          <cell r="O430">
            <v>0.47637229869318798</v>
          </cell>
        </row>
        <row r="431">
          <cell r="A431" t="str">
            <v>RHES-SHNGAHP</v>
          </cell>
          <cell r="B431" t="str">
            <v>VAR_fin</v>
          </cell>
          <cell r="C431" t="str">
            <v>RHESELCHPC</v>
          </cell>
          <cell r="F431">
            <v>1.6879776687338428E-2</v>
          </cell>
          <cell r="G431">
            <v>1.7537873436632434E-2</v>
          </cell>
          <cell r="H431">
            <v>3.0760552216174673</v>
          </cell>
          <cell r="I431">
            <v>3.0589916381863453</v>
          </cell>
          <cell r="J431">
            <v>3.0549133232309886</v>
          </cell>
          <cell r="K431">
            <v>1.9825716123049255E-2</v>
          </cell>
          <cell r="L431">
            <v>1.9813564979989564E-2</v>
          </cell>
          <cell r="M431">
            <v>1.9802729303433724E-2</v>
          </cell>
          <cell r="N431">
            <v>1.9787999368380566E-2</v>
          </cell>
          <cell r="O431">
            <v>1.9764382605355662E-2</v>
          </cell>
        </row>
        <row r="432">
          <cell r="A432" t="str">
            <v>RHES-SHNGAHP</v>
          </cell>
          <cell r="B432" t="str">
            <v>VAR_fin</v>
          </cell>
          <cell r="C432" t="str">
            <v>RNGA</v>
          </cell>
          <cell r="F432">
            <v>8.4398883436692211E-3</v>
          </cell>
          <cell r="G432">
            <v>8.4316699214579006E-3</v>
          </cell>
          <cell r="H432">
            <v>1.4307233588918462</v>
          </cell>
          <cell r="I432">
            <v>1.3779241613451993</v>
          </cell>
          <cell r="J432">
            <v>1.3398742645749946</v>
          </cell>
          <cell r="K432">
            <v>8.4725282577133593E-3</v>
          </cell>
          <cell r="L432">
            <v>8.4673354615340066E-3</v>
          </cell>
          <cell r="M432">
            <v>8.4627048305272318E-3</v>
          </cell>
          <cell r="N432">
            <v>8.4564099864874072E-3</v>
          </cell>
          <cell r="O432">
            <v>8.4463173527160994E-3</v>
          </cell>
        </row>
        <row r="433">
          <cell r="A433" t="str">
            <v>RHES-SHNGAHP</v>
          </cell>
          <cell r="B433" t="str">
            <v>VAR_ncap</v>
          </cell>
          <cell r="C433" t="str">
            <v>-</v>
          </cell>
          <cell r="E433">
            <v>9.6875127466416599E-6</v>
          </cell>
          <cell r="F433">
            <v>1.49091266071683E-3</v>
          </cell>
          <cell r="G433">
            <v>1.1765328604318499E-5</v>
          </cell>
          <cell r="H433">
            <v>0.247182272373135</v>
          </cell>
          <cell r="I433">
            <v>1.81726647696535E-4</v>
          </cell>
          <cell r="J433">
            <v>1.0230599960767101E-5</v>
          </cell>
          <cell r="K433">
            <v>1.78309311497163E-3</v>
          </cell>
          <cell r="L433">
            <v>2.3511567365681E-5</v>
          </cell>
          <cell r="M433">
            <v>2.6585907746106303E-4</v>
          </cell>
          <cell r="N433">
            <v>1.37830923399977E-3</v>
          </cell>
          <cell r="O433">
            <v>8.5627762531979498E-4</v>
          </cell>
        </row>
        <row r="434">
          <cell r="A434" t="str">
            <v>RHES-SHNGAHP</v>
          </cell>
          <cell r="B434" t="str">
            <v>VAR_cap</v>
          </cell>
          <cell r="C434" t="str">
            <v>-</v>
          </cell>
          <cell r="E434">
            <v>9.6875127466416599E-6</v>
          </cell>
          <cell r="F434">
            <v>1.4999241008504763E-3</v>
          </cell>
          <cell r="G434">
            <v>1.5107889985812081E-3</v>
          </cell>
          <cell r="H434">
            <v>0.24868644909347523</v>
          </cell>
          <cell r="I434">
            <v>0.24768079984538002</v>
          </cell>
          <cell r="J434">
            <v>0.2473700256176132</v>
          </cell>
          <cell r="K434">
            <v>1.9675123717520851E-3</v>
          </cell>
          <cell r="L434">
            <v>1.8364576440509485E-3</v>
          </cell>
          <cell r="M434">
            <v>2.0650894072672204E-3</v>
          </cell>
          <cell r="N434">
            <v>1.9669641214417628E-3</v>
          </cell>
          <cell r="O434">
            <v>2.4914756467488679E-3</v>
          </cell>
        </row>
        <row r="435">
          <cell r="A435" t="str">
            <v>D-RHES_LTH_CHPWOD</v>
          </cell>
          <cell r="B435" t="str">
            <v>VAR_fout</v>
          </cell>
          <cell r="C435" t="str">
            <v>RHES_LTH_CHPWOD_ON</v>
          </cell>
          <cell r="D435">
            <v>1.1809936605490488E-5</v>
          </cell>
          <cell r="E435">
            <v>6.4320798855373886E-6</v>
          </cell>
          <cell r="F435">
            <v>7.4737620484692358E-6</v>
          </cell>
          <cell r="G435">
            <v>4.4604117169391696E-3</v>
          </cell>
          <cell r="H435">
            <v>8.9731313336546808E-3</v>
          </cell>
          <cell r="I435">
            <v>2.217879589626412E-2</v>
          </cell>
          <cell r="J435">
            <v>2.8141480766538669E-2</v>
          </cell>
          <cell r="K435">
            <v>5.3018854057905906E-2</v>
          </cell>
          <cell r="L435">
            <v>3.77822426732531E-2</v>
          </cell>
          <cell r="M435">
            <v>2.6687619253149723E-2</v>
          </cell>
          <cell r="N435">
            <v>2.7884359505488562E-2</v>
          </cell>
          <cell r="O435">
            <v>2.7936161664712078E-2</v>
          </cell>
        </row>
        <row r="436">
          <cell r="A436" t="str">
            <v>D-RHES_LTH_CHPWOD</v>
          </cell>
          <cell r="B436" t="str">
            <v>VAR_fout</v>
          </cell>
          <cell r="C436" t="str">
            <v>RHSA_LTH</v>
          </cell>
          <cell r="D436">
            <v>9.2756878445495934E-6</v>
          </cell>
          <cell r="E436">
            <v>1.9284940377917537E-5</v>
          </cell>
          <cell r="F436">
            <v>1.5925781862505855E-5</v>
          </cell>
          <cell r="G436">
            <v>4.6073540585852353E-4</v>
          </cell>
          <cell r="H436">
            <v>1.0569882162678236E-3</v>
          </cell>
          <cell r="I436">
            <v>1.7163865050261464E-3</v>
          </cell>
          <cell r="J436">
            <v>3.2769456644975056E-4</v>
          </cell>
          <cell r="K436">
            <v>6.110399019361478E-4</v>
          </cell>
          <cell r="L436">
            <v>5.9067190470440316E-4</v>
          </cell>
          <cell r="M436">
            <v>2.3745178659368406E-4</v>
          </cell>
          <cell r="N436">
            <v>9.4297919976479795E-4</v>
          </cell>
          <cell r="O436">
            <v>3.3808450156511778E-4</v>
          </cell>
        </row>
        <row r="437">
          <cell r="A437" t="str">
            <v>D-RHES_LTH_CHPWOD</v>
          </cell>
          <cell r="B437" t="str">
            <v>VAR_fout</v>
          </cell>
          <cell r="C437" t="str">
            <v>LTH</v>
          </cell>
          <cell r="E437">
            <v>1.2431168618904096E-5</v>
          </cell>
          <cell r="F437">
            <v>1.2468086707240527E-5</v>
          </cell>
          <cell r="G437">
            <v>2.8734551760406722E-5</v>
          </cell>
          <cell r="H437">
            <v>3.4584252406730336E-5</v>
          </cell>
          <cell r="I437">
            <v>5.8450225753466896E-5</v>
          </cell>
          <cell r="J437">
            <v>7.7560969551720575E-5</v>
          </cell>
          <cell r="K437">
            <v>1.0399882727601689E-4</v>
          </cell>
          <cell r="L437">
            <v>1.0395778827114594E-4</v>
          </cell>
          <cell r="M437">
            <v>9.2769698138041605E-5</v>
          </cell>
          <cell r="N437">
            <v>1.0037098595787982E-4</v>
          </cell>
          <cell r="O437">
            <v>1.1582570549580298E-4</v>
          </cell>
        </row>
        <row r="438">
          <cell r="A438" t="str">
            <v>D-RHES_LTH_CHPWOD</v>
          </cell>
          <cell r="B438" t="str">
            <v>VAR_fin</v>
          </cell>
          <cell r="C438" t="str">
            <v>RHES_LTH_CHPWOD</v>
          </cell>
          <cell r="D438">
            <v>2.1085624450040066E-5</v>
          </cell>
          <cell r="E438">
            <v>3.8148188882359008E-5</v>
          </cell>
          <cell r="F438">
            <v>3.5867630618215606E-5</v>
          </cell>
          <cell r="G438">
            <v>4.9498816745581009E-3</v>
          </cell>
          <cell r="H438">
            <v>1.0064703802329241E-2</v>
          </cell>
          <cell r="I438">
            <v>2.3953632627043725E-2</v>
          </cell>
          <cell r="J438">
            <v>2.8546736302540128E-2</v>
          </cell>
          <cell r="K438">
            <v>5.373389278711807E-2</v>
          </cell>
          <cell r="L438">
            <v>3.8476872366228626E-2</v>
          </cell>
          <cell r="M438">
            <v>2.7017840737881414E-2</v>
          </cell>
          <cell r="N438">
            <v>2.8927709691211261E-2</v>
          </cell>
          <cell r="O438">
            <v>2.8390071871772997E-2</v>
          </cell>
        </row>
        <row r="439">
          <cell r="A439" t="str">
            <v>ITOT-SWHCONBR</v>
          </cell>
          <cell r="B439" t="str">
            <v>VAR_ncap</v>
          </cell>
          <cell r="C439" t="str">
            <v>-</v>
          </cell>
          <cell r="E439">
            <v>6.1582863154598702E-8</v>
          </cell>
          <cell r="F439">
            <v>1.0291660976307E-7</v>
          </cell>
          <cell r="G439">
            <v>1.0006911947149E-7</v>
          </cell>
          <cell r="H439">
            <v>1.52516226371851E-7</v>
          </cell>
          <cell r="I439">
            <v>1.5278170311313899E-7</v>
          </cell>
          <cell r="J439">
            <v>1.72236997704597E-7</v>
          </cell>
          <cell r="K439">
            <v>2.19088864715944E-7</v>
          </cell>
          <cell r="L439">
            <v>1.67082232850379E-7</v>
          </cell>
          <cell r="M439">
            <v>2.14342385589538E-7</v>
          </cell>
          <cell r="N439">
            <v>1.13547393706006E-7</v>
          </cell>
          <cell r="O439">
            <v>2.8834107112745402E-7</v>
          </cell>
        </row>
        <row r="440">
          <cell r="A440" t="str">
            <v>ITOT-SWHCONBR</v>
          </cell>
          <cell r="B440" t="str">
            <v>VAR_cap</v>
          </cell>
          <cell r="C440" t="str">
            <v>-</v>
          </cell>
          <cell r="E440">
            <v>6.1582863154598702E-8</v>
          </cell>
          <cell r="F440">
            <v>1.114466316900637E-7</v>
          </cell>
          <cell r="G440">
            <v>1.0661246434209399E-7</v>
          </cell>
          <cell r="H440">
            <v>1.38308434377954E-7</v>
          </cell>
          <cell r="I440">
            <v>1.4124574803684604E-7</v>
          </cell>
          <cell r="J440">
            <v>1.4457353691378401E-7</v>
          </cell>
          <cell r="K440">
            <v>1.8520616516863109E-7</v>
          </cell>
          <cell r="L440">
            <v>1.6064825476300507E-7</v>
          </cell>
          <cell r="M440">
            <v>2.1772482433521E-7</v>
          </cell>
          <cell r="N440">
            <v>3.2075310917354986E-7</v>
          </cell>
          <cell r="O440">
            <v>9.5542026148569707E-7</v>
          </cell>
        </row>
        <row r="441">
          <cell r="A441" t="str">
            <v>ITOT-SWHSOLBR</v>
          </cell>
          <cell r="B441" t="str">
            <v>VAR_fout</v>
          </cell>
          <cell r="C441" t="str">
            <v>ITOT-SWHASOL</v>
          </cell>
          <cell r="D441">
            <v>6.7642750765095919E-2</v>
          </cell>
          <cell r="E441">
            <v>8.5503539503673218E-2</v>
          </cell>
          <cell r="F441">
            <v>8.4031799744833421E-2</v>
          </cell>
          <cell r="G441">
            <v>8.5870284640821748E-2</v>
          </cell>
          <cell r="H441">
            <v>3.3876333507434075E-2</v>
          </cell>
          <cell r="I441">
            <v>8.3625438010341752E-2</v>
          </cell>
          <cell r="J441">
            <v>7.9955517976140103E-2</v>
          </cell>
          <cell r="K441">
            <v>8.8858855875961568E-2</v>
          </cell>
          <cell r="L441">
            <v>2.1693631842101591E-2</v>
          </cell>
          <cell r="M441">
            <v>9.5806802053960954E-3</v>
          </cell>
          <cell r="N441">
            <v>3.8444038961916688E-3</v>
          </cell>
          <cell r="O441">
            <v>6.4365729694693631E-3</v>
          </cell>
        </row>
        <row r="442">
          <cell r="A442" t="str">
            <v>ITOT-SWHSOLBR</v>
          </cell>
          <cell r="B442" t="str">
            <v>VAR_fin</v>
          </cell>
          <cell r="C442" t="str">
            <v>SOL</v>
          </cell>
          <cell r="D442">
            <v>6.7642750765095919E-2</v>
          </cell>
          <cell r="E442">
            <v>8.5503539503673218E-2</v>
          </cell>
          <cell r="F442">
            <v>8.4031799744833421E-2</v>
          </cell>
          <cell r="G442">
            <v>8.5870284640821748E-2</v>
          </cell>
          <cell r="H442">
            <v>3.3876333507434075E-2</v>
          </cell>
          <cell r="I442">
            <v>8.3625438010341752E-2</v>
          </cell>
          <cell r="J442">
            <v>7.9955517976140103E-2</v>
          </cell>
          <cell r="K442">
            <v>8.8858855875961568E-2</v>
          </cell>
          <cell r="L442">
            <v>2.1693631842101591E-2</v>
          </cell>
          <cell r="M442">
            <v>9.5806802053960954E-3</v>
          </cell>
          <cell r="N442">
            <v>3.8444038961916688E-3</v>
          </cell>
          <cell r="O442">
            <v>6.4365729694693631E-3</v>
          </cell>
        </row>
        <row r="443">
          <cell r="A443" t="str">
            <v>ITOT-SWHSOLBR</v>
          </cell>
          <cell r="B443" t="str">
            <v>VAR_ncap</v>
          </cell>
          <cell r="C443" t="str">
            <v>-</v>
          </cell>
          <cell r="E443">
            <v>2.8142098643840398E-3</v>
          </cell>
          <cell r="F443">
            <v>4.2060166725813496E-6</v>
          </cell>
          <cell r="G443">
            <v>5.7637226032506103E-6</v>
          </cell>
          <cell r="H443">
            <v>8.6496810877440995E-3</v>
          </cell>
          <cell r="I443">
            <v>4.3790616821590802E-3</v>
          </cell>
          <cell r="J443">
            <v>3.1273867788908499E-4</v>
          </cell>
          <cell r="K443">
            <v>8.6637560697365099E-3</v>
          </cell>
          <cell r="L443">
            <v>3.7498585658343299E-3</v>
          </cell>
          <cell r="M443">
            <v>9.4882494501025703E-4</v>
          </cell>
          <cell r="N443">
            <v>8.3249983729725002E-3</v>
          </cell>
          <cell r="O443">
            <v>4.1274415487791401E-3</v>
          </cell>
        </row>
        <row r="444">
          <cell r="A444" t="str">
            <v>ITOT-SWHSOLBR</v>
          </cell>
          <cell r="B444" t="str">
            <v>VAR_cap</v>
          </cell>
          <cell r="C444" t="str">
            <v>-</v>
          </cell>
          <cell r="D444">
            <v>9.8214799778629808E-3</v>
          </cell>
          <cell r="E444">
            <v>1.2635689842247021E-2</v>
          </cell>
          <cell r="F444">
            <v>1.26398958589196E-2</v>
          </cell>
          <cell r="G444">
            <v>1.2645659581522851E-2</v>
          </cell>
          <cell r="H444">
            <v>1.2648542550862781E-2</v>
          </cell>
          <cell r="I444">
            <v>1.3034293213004601E-2</v>
          </cell>
          <cell r="J444">
            <v>1.33414814477923E-2</v>
          </cell>
          <cell r="K444">
            <v>1.33555564297847E-2</v>
          </cell>
          <cell r="L444">
            <v>1.3357777553172899E-2</v>
          </cell>
          <cell r="M444">
            <v>1.3362439580581101E-2</v>
          </cell>
          <cell r="N444">
            <v>1.33694665193295E-2</v>
          </cell>
          <cell r="O444">
            <v>1.34012648667619E-2</v>
          </cell>
        </row>
        <row r="445">
          <cell r="A445" t="str">
            <v>SCOM-SHNGAHP</v>
          </cell>
          <cell r="B445" t="str">
            <v>VAR_fout</v>
          </cell>
          <cell r="C445" t="str">
            <v>SCOM-SHANGAH</v>
          </cell>
          <cell r="F445">
            <v>1.3113734915389641E-2</v>
          </cell>
          <cell r="G445">
            <v>1.2023056560894557E-2</v>
          </cell>
          <cell r="H445">
            <v>0.10167780929744318</v>
          </cell>
          <cell r="I445">
            <v>0.24161258867840077</v>
          </cell>
          <cell r="J445">
            <v>0.23983991950267822</v>
          </cell>
          <cell r="K445">
            <v>0.35913384172255547</v>
          </cell>
          <cell r="L445">
            <v>0.20955685390366516</v>
          </cell>
          <cell r="M445">
            <v>0.55574319183595622</v>
          </cell>
          <cell r="N445">
            <v>0.39813014777901606</v>
          </cell>
          <cell r="O445">
            <v>0.43561434861419684</v>
          </cell>
        </row>
        <row r="446">
          <cell r="A446" t="str">
            <v>SCOM-SHNGAHP</v>
          </cell>
          <cell r="B446" t="str">
            <v>VAR_fout</v>
          </cell>
          <cell r="C446" t="str">
            <v>CO2_S</v>
          </cell>
          <cell r="F446">
            <v>0.37354275213534099</v>
          </cell>
          <cell r="G446">
            <v>0.33240215197767298</v>
          </cell>
          <cell r="H446">
            <v>2.7307754497027599</v>
          </cell>
          <cell r="I446">
            <v>6.3087731488249004</v>
          </cell>
          <cell r="J446">
            <v>6.09323038736534</v>
          </cell>
          <cell r="K446">
            <v>8.8838371373474203</v>
          </cell>
          <cell r="L446">
            <v>5.1837748070906704</v>
          </cell>
          <cell r="M446">
            <v>13.747331587521</v>
          </cell>
          <cell r="N446">
            <v>9.8484826029546095</v>
          </cell>
          <cell r="O446">
            <v>10.7757233604564</v>
          </cell>
        </row>
        <row r="447">
          <cell r="A447" t="str">
            <v>SCOM-SHNGAHP</v>
          </cell>
          <cell r="B447" t="str">
            <v>VAR_fin</v>
          </cell>
          <cell r="C447" t="str">
            <v>SCOMELCHPC</v>
          </cell>
          <cell r="F447">
            <v>1.3113734915389641E-2</v>
          </cell>
          <cell r="G447">
            <v>1.2023056560894557E-2</v>
          </cell>
          <cell r="H447">
            <v>0.10167780929744318</v>
          </cell>
          <cell r="I447">
            <v>0.24161258867840077</v>
          </cell>
          <cell r="J447">
            <v>0.23983991950267822</v>
          </cell>
          <cell r="K447">
            <v>0.35913384172255547</v>
          </cell>
          <cell r="L447">
            <v>0.20955685390366516</v>
          </cell>
          <cell r="M447">
            <v>0.55574319183595622</v>
          </cell>
          <cell r="N447">
            <v>0.39813014777901606</v>
          </cell>
          <cell r="O447">
            <v>0.43561434861419684</v>
          </cell>
        </row>
        <row r="448">
          <cell r="A448" t="str">
            <v>SCOM-SHNGAHP</v>
          </cell>
          <cell r="B448" t="str">
            <v>VAR_fin</v>
          </cell>
          <cell r="C448" t="str">
            <v>SNGA</v>
          </cell>
          <cell r="F448">
            <v>6.6230984421159819E-3</v>
          </cell>
          <cell r="G448">
            <v>5.8936551769090987E-3</v>
          </cell>
          <cell r="H448">
            <v>4.8418004427353889E-2</v>
          </cell>
          <cell r="I448">
            <v>0.11185767994370384</v>
          </cell>
          <cell r="J448">
            <v>0.10803599977598115</v>
          </cell>
          <cell r="K448">
            <v>0.15751484286076978</v>
          </cell>
          <cell r="L448">
            <v>9.1910900834940926E-2</v>
          </cell>
          <cell r="M448">
            <v>0.24374701396313883</v>
          </cell>
          <cell r="N448">
            <v>0.1746184858679895</v>
          </cell>
          <cell r="O448">
            <v>0.19105892483078823</v>
          </cell>
        </row>
        <row r="449">
          <cell r="A449" t="str">
            <v>SCOM-SHNGAHP</v>
          </cell>
          <cell r="B449" t="str">
            <v>VAR_ncap</v>
          </cell>
          <cell r="C449" t="str">
            <v>-</v>
          </cell>
          <cell r="D449">
            <v>5.6202193366567002E-6</v>
          </cell>
          <cell r="E449">
            <v>3.1066729714057201E-4</v>
          </cell>
          <cell r="F449">
            <v>7.1863359073434598E-4</v>
          </cell>
          <cell r="G449">
            <v>4.0604229206040899E-5</v>
          </cell>
          <cell r="H449">
            <v>6.9655011177404197E-3</v>
          </cell>
          <cell r="I449">
            <v>1.18046015979992E-2</v>
          </cell>
          <cell r="J449">
            <v>7.4140221547449404E-5</v>
          </cell>
          <cell r="K449">
            <v>1.65920915330088E-2</v>
          </cell>
          <cell r="L449">
            <v>8.4453559703260997E-4</v>
          </cell>
          <cell r="M449">
            <v>2.56824734008472E-2</v>
          </cell>
          <cell r="N449">
            <v>2.8776179043600602E-3</v>
          </cell>
          <cell r="O449">
            <v>8.24577301311398E-3</v>
          </cell>
        </row>
        <row r="450">
          <cell r="A450" t="str">
            <v>SCOM-SHNGAHP</v>
          </cell>
          <cell r="B450" t="str">
            <v>VAR_cap</v>
          </cell>
          <cell r="C450" t="str">
            <v>-</v>
          </cell>
          <cell r="D450">
            <v>5.6202193366567002E-6</v>
          </cell>
          <cell r="E450">
            <v>3.1594271300488212E-4</v>
          </cell>
          <cell r="F450">
            <v>1.031570908922785E-3</v>
          </cell>
          <cell r="G450">
            <v>1.0695462730583648E-3</v>
          </cell>
          <cell r="H450">
            <v>7.874476489867329E-3</v>
          </cell>
          <cell r="I450">
            <v>1.8938333721899011E-2</v>
          </cell>
          <cell r="J450">
            <v>1.8835902028250757E-2</v>
          </cell>
          <cell r="K450">
            <v>2.8448715700656265E-2</v>
          </cell>
          <cell r="L450">
            <v>1.9256123681245099E-2</v>
          </cell>
          <cell r="M450">
            <v>4.3095225085250793E-2</v>
          </cell>
          <cell r="N450">
            <v>3.2039836470490329E-2</v>
          </cell>
          <cell r="O450">
            <v>3.6781392949361003E-2</v>
          </cell>
        </row>
        <row r="451">
          <cell r="A451" t="str">
            <v>D-RHNM_LTH_CHPNGA</v>
          </cell>
          <cell r="B451" t="str">
            <v>VAR_fout</v>
          </cell>
          <cell r="C451" t="str">
            <v>RHSA_LTH</v>
          </cell>
          <cell r="D451">
            <v>1.0540262489457457E-5</v>
          </cell>
          <cell r="E451">
            <v>5.9309708981167509E-3</v>
          </cell>
          <cell r="F451">
            <v>6.0182696824044243E-3</v>
          </cell>
          <cell r="G451">
            <v>1.0799484323075288E-3</v>
          </cell>
          <cell r="H451">
            <v>2.2992934114444527E-3</v>
          </cell>
          <cell r="I451">
            <v>1.8477371250161861E-3</v>
          </cell>
          <cell r="J451">
            <v>1.30930301203579E-5</v>
          </cell>
          <cell r="K451">
            <v>1.9120731324379876E-5</v>
          </cell>
          <cell r="L451">
            <v>4.7670206183091156E-4</v>
          </cell>
          <cell r="M451">
            <v>6.5143789336472198E-5</v>
          </cell>
          <cell r="N451">
            <v>1.8165452957370398E-3</v>
          </cell>
          <cell r="O451">
            <v>2.8087758151588305E-3</v>
          </cell>
        </row>
        <row r="452">
          <cell r="A452" t="str">
            <v>D-RHNM_LTH_CHPNGA</v>
          </cell>
          <cell r="B452" t="str">
            <v>VAR_fout</v>
          </cell>
          <cell r="C452" t="str">
            <v>LTH</v>
          </cell>
          <cell r="E452">
            <v>2.4904603880469194E-5</v>
          </cell>
          <cell r="F452">
            <v>4.019748837362255E-5</v>
          </cell>
          <cell r="G452">
            <v>5.5306311969352378E-5</v>
          </cell>
          <cell r="H452">
            <v>7.3837627005485446E-5</v>
          </cell>
          <cell r="I452">
            <v>6.3584718360078921E-5</v>
          </cell>
          <cell r="J452">
            <v>1.3253044396847386E-5</v>
          </cell>
          <cell r="K452">
            <v>1.2958234491035454E-5</v>
          </cell>
          <cell r="L452">
            <v>8.0518202749415703E-5</v>
          </cell>
          <cell r="M452">
            <v>1.1617940654553124E-4</v>
          </cell>
          <cell r="N452">
            <v>8.6866244342521183E-5</v>
          </cell>
          <cell r="O452">
            <v>1.2946403503388945E-4</v>
          </cell>
        </row>
        <row r="453">
          <cell r="A453" t="str">
            <v>D-RHNM_LTH_CHPNGA</v>
          </cell>
          <cell r="B453" t="str">
            <v>VAR_fout</v>
          </cell>
          <cell r="C453" t="str">
            <v>RHNM_LTH_CHPNGA_ON</v>
          </cell>
          <cell r="D453">
            <v>1.0545363577174608E-5</v>
          </cell>
          <cell r="E453">
            <v>7.5644781481533172E-3</v>
          </cell>
          <cell r="F453">
            <v>4.3369138969802809E-2</v>
          </cell>
          <cell r="G453">
            <v>4.4142664101396667E-2</v>
          </cell>
          <cell r="H453">
            <v>4.6890802566341226E-2</v>
          </cell>
          <cell r="I453">
            <v>2.7890305378345168E-2</v>
          </cell>
          <cell r="J453">
            <v>1.1811163426897611E-5</v>
          </cell>
          <cell r="K453">
            <v>3.2043446829333694E-6</v>
          </cell>
          <cell r="L453">
            <v>2.5966621277941086E-2</v>
          </cell>
          <cell r="M453">
            <v>3.6676004622249771E-2</v>
          </cell>
          <cell r="N453">
            <v>1.9756864606484632E-2</v>
          </cell>
          <cell r="O453">
            <v>2.9884464334738788E-2</v>
          </cell>
        </row>
        <row r="454">
          <cell r="A454" t="str">
            <v>D-RHNM_LTH_CHPNGA</v>
          </cell>
          <cell r="B454" t="str">
            <v>VAR_fin</v>
          </cell>
          <cell r="C454" t="str">
            <v>RHNM_LTH_CHPNGA</v>
          </cell>
          <cell r="D454">
            <v>2.1085626066632082E-5</v>
          </cell>
          <cell r="E454">
            <v>1.3520353650150531E-2</v>
          </cell>
          <cell r="F454">
            <v>4.94276061405809E-2</v>
          </cell>
          <cell r="G454">
            <v>4.5277918845673525E-2</v>
          </cell>
          <cell r="H454">
            <v>4.9263933604791185E-2</v>
          </cell>
          <cell r="I454">
            <v>2.9801627221721461E-2</v>
          </cell>
          <cell r="J454">
            <v>3.8157237944102892E-5</v>
          </cell>
          <cell r="K454">
            <v>3.5283310498348693E-5</v>
          </cell>
          <cell r="L454">
            <v>2.6523841542521385E-2</v>
          </cell>
          <cell r="M454">
            <v>3.685732781813178E-2</v>
          </cell>
          <cell r="N454">
            <v>2.166027614656419E-2</v>
          </cell>
          <cell r="O454">
            <v>3.2822704184931502E-2</v>
          </cell>
        </row>
        <row r="455">
          <cell r="A455" t="str">
            <v>RHNM-SHELCHP</v>
          </cell>
          <cell r="B455" t="str">
            <v>VAR_fout</v>
          </cell>
          <cell r="C455" t="str">
            <v>RHNM-SHAELCH</v>
          </cell>
          <cell r="E455">
            <v>0.53163095310286346</v>
          </cell>
          <cell r="F455">
            <v>2.1700692075647749</v>
          </cell>
          <cell r="G455">
            <v>4.2891710226726527</v>
          </cell>
          <cell r="H455">
            <v>5.9465799229848502</v>
          </cell>
          <cell r="I455">
            <v>7.4951569442556965</v>
          </cell>
          <cell r="J455">
            <v>8.743831923747555</v>
          </cell>
          <cell r="K455">
            <v>10.136039486381273</v>
          </cell>
          <cell r="L455">
            <v>10.23517149071734</v>
          </cell>
          <cell r="M455">
            <v>10.235969917263278</v>
          </cell>
          <cell r="N455">
            <v>10.236205186896273</v>
          </cell>
          <cell r="O455">
            <v>10.238033959932544</v>
          </cell>
        </row>
        <row r="456">
          <cell r="A456" t="str">
            <v>RHNM-SHELCHP</v>
          </cell>
          <cell r="B456" t="str">
            <v>VAR_fin</v>
          </cell>
          <cell r="C456" t="str">
            <v>RHNM_ELC</v>
          </cell>
          <cell r="E456">
            <v>0.16341115361768327</v>
          </cell>
          <cell r="F456">
            <v>0.65102076226943262</v>
          </cell>
          <cell r="G456">
            <v>1.2372608719248026</v>
          </cell>
          <cell r="H456">
            <v>1.6595106761818168</v>
          </cell>
          <cell r="I456">
            <v>2.0257180930420802</v>
          </cell>
          <cell r="J456">
            <v>2.3010084009861989</v>
          </cell>
          <cell r="K456">
            <v>2.5989844836875053</v>
          </cell>
          <cell r="L456">
            <v>2.6244029463377756</v>
          </cell>
          <cell r="M456">
            <v>2.6246076710931487</v>
          </cell>
          <cell r="N456">
            <v>2.6246679966400692</v>
          </cell>
          <cell r="O456">
            <v>2.6251369128032152</v>
          </cell>
        </row>
        <row r="457">
          <cell r="A457" t="str">
            <v>RHNM-SHELCHP</v>
          </cell>
          <cell r="B457" t="str">
            <v>VAR_fin</v>
          </cell>
          <cell r="C457" t="str">
            <v>RHNMELCHPC</v>
          </cell>
          <cell r="E457">
            <v>0.53163095310286346</v>
          </cell>
          <cell r="F457">
            <v>2.1700692075647749</v>
          </cell>
          <cell r="G457">
            <v>4.2891710226726527</v>
          </cell>
          <cell r="H457">
            <v>5.9465799229848502</v>
          </cell>
          <cell r="I457">
            <v>7.4951569442556965</v>
          </cell>
          <cell r="J457">
            <v>8.743831923747555</v>
          </cell>
          <cell r="K457">
            <v>10.136039486381273</v>
          </cell>
          <cell r="L457">
            <v>10.23517149071734</v>
          </cell>
          <cell r="M457">
            <v>10.235969917263278</v>
          </cell>
          <cell r="N457">
            <v>10.236205186896273</v>
          </cell>
          <cell r="O457">
            <v>10.238033959932544</v>
          </cell>
        </row>
        <row r="458">
          <cell r="A458" t="str">
            <v>RHNM-SHELCHP</v>
          </cell>
          <cell r="B458" t="str">
            <v>VAR_ncap</v>
          </cell>
          <cell r="C458" t="str">
            <v>-</v>
          </cell>
          <cell r="E458">
            <v>4.1505319301490901E-2</v>
          </cell>
          <cell r="F458">
            <v>0.127356364754731</v>
          </cell>
          <cell r="G458">
            <v>0.16573366149010799</v>
          </cell>
          <cell r="H458">
            <v>0.14774288610842101</v>
          </cell>
          <cell r="I458">
            <v>0.273440113986399</v>
          </cell>
          <cell r="J458">
            <v>0.25905695703973403</v>
          </cell>
          <cell r="K458">
            <v>0.25516267830161199</v>
          </cell>
          <cell r="L458">
            <v>0.27351631659033399</v>
          </cell>
          <cell r="M458">
            <v>0.26669669806937901</v>
          </cell>
          <cell r="N458">
            <v>0.29640857270472698</v>
          </cell>
          <cell r="O458">
            <v>0.23287170629624299</v>
          </cell>
        </row>
        <row r="459">
          <cell r="A459" t="str">
            <v>RHNM-SHELCHP</v>
          </cell>
          <cell r="B459" t="str">
            <v>VAR_cap</v>
          </cell>
          <cell r="C459" t="str">
            <v>-</v>
          </cell>
          <cell r="E459">
            <v>4.1505319301490901E-2</v>
          </cell>
          <cell r="F459">
            <v>0.16886067974086999</v>
          </cell>
          <cell r="G459">
            <v>0.33459001904768132</v>
          </cell>
          <cell r="H459">
            <v>0.46208701524492224</v>
          </cell>
          <cell r="I459">
            <v>0.58211791932371104</v>
          </cell>
          <cell r="J459">
            <v>0.68023115760784958</v>
          </cell>
          <cell r="K459">
            <v>0.78764329182178716</v>
          </cell>
          <cell r="L459">
            <v>0.79540818576637951</v>
          </cell>
          <cell r="M459">
            <v>0.79536326077044561</v>
          </cell>
          <cell r="N459">
            <v>0.79509556713010365</v>
          </cell>
          <cell r="O459">
            <v>0.79596828746499237</v>
          </cell>
        </row>
        <row r="460">
          <cell r="A460" t="str">
            <v>D-IH2R</v>
          </cell>
          <cell r="B460" t="str">
            <v>VAR_fout</v>
          </cell>
          <cell r="C460" t="str">
            <v>IH2</v>
          </cell>
          <cell r="H460">
            <v>6.1760911388561865</v>
          </cell>
          <cell r="I460">
            <v>6.9154910143807022</v>
          </cell>
          <cell r="J460">
            <v>6.9171356041584025</v>
          </cell>
          <cell r="K460">
            <v>8.0539807029541421</v>
          </cell>
          <cell r="L460">
            <v>1.2491976499425284</v>
          </cell>
          <cell r="M460">
            <v>0.31244563141892301</v>
          </cell>
          <cell r="N460">
            <v>0.21868380560350478</v>
          </cell>
          <cell r="O460">
            <v>0.3655992371397826</v>
          </cell>
        </row>
        <row r="461">
          <cell r="A461" t="str">
            <v>D-IH2R</v>
          </cell>
          <cell r="B461" t="str">
            <v>VAR_fin</v>
          </cell>
          <cell r="C461" t="str">
            <v>H2</v>
          </cell>
          <cell r="H461">
            <v>6.1760911388561865</v>
          </cell>
          <cell r="I461">
            <v>6.9154910143807022</v>
          </cell>
          <cell r="J461">
            <v>6.9171356041584025</v>
          </cell>
          <cell r="K461">
            <v>8.0539807029541421</v>
          </cell>
          <cell r="L461">
            <v>1.2491976499425284</v>
          </cell>
          <cell r="M461">
            <v>0.31244563141892301</v>
          </cell>
          <cell r="N461">
            <v>0.21868380560350478</v>
          </cell>
          <cell r="O461">
            <v>0.3655992371397826</v>
          </cell>
        </row>
        <row r="462">
          <cell r="A462" t="str">
            <v>D-IH2R</v>
          </cell>
          <cell r="B462" t="str">
            <v>VAR_ncap</v>
          </cell>
          <cell r="C462" t="str">
            <v>-</v>
          </cell>
          <cell r="G462">
            <v>4.5871278103184704E-6</v>
          </cell>
          <cell r="H462">
            <v>0.24185927720984901</v>
          </cell>
          <cell r="I462">
            <v>0.20621937798796899</v>
          </cell>
          <cell r="J462">
            <v>0.28355495145821003</v>
          </cell>
          <cell r="K462">
            <v>3.09937110005004E-4</v>
          </cell>
          <cell r="L462">
            <v>4.5741554860416402E-4</v>
          </cell>
          <cell r="M462">
            <v>1.1752309385320001E-2</v>
          </cell>
          <cell r="N462">
            <v>6.6221539015506601E-3</v>
          </cell>
          <cell r="O462">
            <v>8.5830137856754505E-3</v>
          </cell>
        </row>
        <row r="463">
          <cell r="A463" t="str">
            <v>D-IH2R</v>
          </cell>
          <cell r="B463" t="str">
            <v>VAR_cap</v>
          </cell>
          <cell r="C463" t="str">
            <v>-</v>
          </cell>
          <cell r="G463">
            <v>4.5871278103184704E-6</v>
          </cell>
          <cell r="H463">
            <v>0.24186275967528401</v>
          </cell>
          <cell r="I463">
            <v>0.25700908559652902</v>
          </cell>
          <cell r="J463">
            <v>0.28355495145821003</v>
          </cell>
          <cell r="K463">
            <v>0.28386488856821501</v>
          </cell>
          <cell r="L463">
            <v>4.4120874812303798E-2</v>
          </cell>
          <cell r="M463">
            <v>1.2099571093100499E-2</v>
          </cell>
          <cell r="N463">
            <v>8.7037455426376698E-3</v>
          </cell>
          <cell r="O463">
            <v>1.5205167687226099E-2</v>
          </cell>
        </row>
        <row r="464">
          <cell r="A464" t="str">
            <v>RHEM-SHSTG-ELC</v>
          </cell>
          <cell r="B464" t="str">
            <v>VAR_fout</v>
          </cell>
          <cell r="C464" t="str">
            <v>RHEM-SHAELCB</v>
          </cell>
          <cell r="D464">
            <v>1.0832774665855451E-7</v>
          </cell>
          <cell r="E464">
            <v>0.75514914595401583</v>
          </cell>
          <cell r="F464">
            <v>0.77166523932346998</v>
          </cell>
          <cell r="G464">
            <v>0.65424590186074483</v>
          </cell>
          <cell r="H464">
            <v>0.42664142737544053</v>
          </cell>
          <cell r="I464">
            <v>0.20702690663333714</v>
          </cell>
          <cell r="J464">
            <v>0.15138607612616292</v>
          </cell>
          <cell r="K464">
            <v>6.8851342134670451E-2</v>
          </cell>
          <cell r="L464">
            <v>6.6903605922347356E-2</v>
          </cell>
          <cell r="M464">
            <v>9.4524627472102302E-2</v>
          </cell>
          <cell r="N464">
            <v>0.25958217630538089</v>
          </cell>
          <cell r="O464">
            <v>7.4572449156216122E-2</v>
          </cell>
        </row>
        <row r="465">
          <cell r="A465" t="str">
            <v>RHEM-SHSTG-ELC</v>
          </cell>
          <cell r="B465" t="str">
            <v>VAR_fin</v>
          </cell>
          <cell r="C465" t="str">
            <v>RHEM-SHAELCB</v>
          </cell>
          <cell r="D465">
            <v>1.215116155389275E-6</v>
          </cell>
          <cell r="E465">
            <v>0.75518471769085671</v>
          </cell>
          <cell r="F465">
            <v>0.77169741959632387</v>
          </cell>
          <cell r="G465">
            <v>0.6542804564064606</v>
          </cell>
          <cell r="H465">
            <v>0.42665994413797187</v>
          </cell>
          <cell r="I465">
            <v>0.20703756739772453</v>
          </cell>
          <cell r="J465">
            <v>0.1513947411483709</v>
          </cell>
          <cell r="K465">
            <v>6.8855787764607476E-2</v>
          </cell>
          <cell r="L465">
            <v>6.6908228697612468E-2</v>
          </cell>
          <cell r="M465">
            <v>9.4531235080273585E-2</v>
          </cell>
          <cell r="N465">
            <v>0.25959670705383564</v>
          </cell>
          <cell r="O465">
            <v>7.4578414144789149E-2</v>
          </cell>
        </row>
        <row r="466">
          <cell r="A466" t="str">
            <v>RHEM-SHSTG-ELC</v>
          </cell>
          <cell r="B466" t="str">
            <v>VAR_ncap</v>
          </cell>
          <cell r="C466" t="str">
            <v>-</v>
          </cell>
          <cell r="D466">
            <v>3.4914893851180399E-2</v>
          </cell>
          <cell r="E466">
            <v>4.2400836900638901E-2</v>
          </cell>
          <cell r="F466">
            <v>4.23391623527992E-4</v>
          </cell>
          <cell r="G466">
            <v>4.6676470740082498E-4</v>
          </cell>
          <cell r="H466">
            <v>1.38199226199083E-2</v>
          </cell>
          <cell r="I466">
            <v>1.09551380642287E-2</v>
          </cell>
          <cell r="J466">
            <v>4.1751725497301E-4</v>
          </cell>
          <cell r="K466">
            <v>1.73119343034622E-3</v>
          </cell>
          <cell r="L466">
            <v>6.5834222611971102E-3</v>
          </cell>
          <cell r="M466">
            <v>6.0438978865137898E-3</v>
          </cell>
          <cell r="N466">
            <v>2.18426464245907E-2</v>
          </cell>
          <cell r="O466">
            <v>7.68752946018532E-4</v>
          </cell>
        </row>
        <row r="467">
          <cell r="A467" t="str">
            <v>RHEM-SHSTG-ELC</v>
          </cell>
          <cell r="B467" t="str">
            <v>VAR_cap</v>
          </cell>
          <cell r="C467" t="str">
            <v>-</v>
          </cell>
          <cell r="D467">
            <v>3.4914893851180399E-2</v>
          </cell>
          <cell r="E467">
            <v>7.6901080959620616E-2</v>
          </cell>
          <cell r="F467">
            <v>7.6906666679680463E-2</v>
          </cell>
          <cell r="G467">
            <v>7.6967039539578314E-2</v>
          </cell>
          <cell r="H467">
            <v>4.4360803213596811E-2</v>
          </cell>
          <cell r="I467">
            <v>2.4839988151814613E-2</v>
          </cell>
          <cell r="J467">
            <v>1.9437966098459381E-2</v>
          </cell>
          <cell r="K467">
            <v>7.8085117559247106E-3</v>
          </cell>
          <cell r="L467">
            <v>8.7501391054297401E-3</v>
          </cell>
          <cell r="M467">
            <v>1.30709492627422E-2</v>
          </cell>
          <cell r="N467">
            <v>3.1594916333522141E-2</v>
          </cell>
          <cell r="O467">
            <v>1.14391217192556E-2</v>
          </cell>
        </row>
        <row r="468">
          <cell r="A468" t="str">
            <v>RHNM-SHLTHCHPWOD</v>
          </cell>
          <cell r="B468" t="str">
            <v>VAR_fout</v>
          </cell>
          <cell r="C468" t="str">
            <v>RHNM-SHLTHC-WOD</v>
          </cell>
          <cell r="G468">
            <v>6.0821062766003671E-3</v>
          </cell>
          <cell r="H468">
            <v>1.4733124841230853E-2</v>
          </cell>
          <cell r="I468">
            <v>2.4881447282293703E-2</v>
          </cell>
          <cell r="J468">
            <v>2.5539721200011221E-2</v>
          </cell>
          <cell r="K468">
            <v>1.072988914369667E-2</v>
          </cell>
          <cell r="L468">
            <v>4.4188729701700041E-2</v>
          </cell>
          <cell r="M468">
            <v>2.8507004010976219E-2</v>
          </cell>
          <cell r="N468">
            <v>1.2458554488725661E-2</v>
          </cell>
          <cell r="O468">
            <v>1.564176588701912E-2</v>
          </cell>
        </row>
        <row r="469">
          <cell r="A469" t="str">
            <v>RHNM-SHLTHCHPWOD</v>
          </cell>
          <cell r="B469" t="str">
            <v>VAR_fin</v>
          </cell>
          <cell r="C469" t="str">
            <v>RHNM_LTH_CHPWOD_ON</v>
          </cell>
          <cell r="G469">
            <v>6.1435416935357277E-3</v>
          </cell>
          <cell r="H469">
            <v>1.4881944284071585E-2</v>
          </cell>
          <cell r="I469">
            <v>2.5132775032619889E-2</v>
          </cell>
          <cell r="J469">
            <v>2.5797698181829535E-2</v>
          </cell>
          <cell r="K469">
            <v>1.0838271862319861E-2</v>
          </cell>
          <cell r="L469">
            <v>4.4635080506767712E-2</v>
          </cell>
          <cell r="M469">
            <v>2.8794953546440592E-2</v>
          </cell>
          <cell r="N469">
            <v>1.2584398473460266E-2</v>
          </cell>
          <cell r="O469">
            <v>1.5799763522241543E-2</v>
          </cell>
        </row>
        <row r="470">
          <cell r="A470" t="str">
            <v>RHNM-SHLTHCHPWOD</v>
          </cell>
          <cell r="B470" t="str">
            <v>VAR_fin</v>
          </cell>
          <cell r="C470" t="str">
            <v>RHNMLTHCHPC</v>
          </cell>
          <cell r="G470">
            <v>6.0821062766003671E-3</v>
          </cell>
          <cell r="H470">
            <v>1.4733124841230853E-2</v>
          </cell>
          <cell r="I470">
            <v>2.4881447282293703E-2</v>
          </cell>
          <cell r="J470">
            <v>2.5539721200011221E-2</v>
          </cell>
          <cell r="K470">
            <v>1.072988914369667E-2</v>
          </cell>
          <cell r="L470">
            <v>4.4188729701700041E-2</v>
          </cell>
          <cell r="M470">
            <v>2.8507004010976219E-2</v>
          </cell>
          <cell r="N470">
            <v>1.2458554488725661E-2</v>
          </cell>
          <cell r="O470">
            <v>1.564176588701912E-2</v>
          </cell>
        </row>
        <row r="471">
          <cell r="A471" t="str">
            <v>RHNM-SHLTHCHPWOD</v>
          </cell>
          <cell r="B471" t="str">
            <v>VAR_ncap</v>
          </cell>
          <cell r="C471" t="str">
            <v>-</v>
          </cell>
          <cell r="G471">
            <v>7.6971975099645196E-4</v>
          </cell>
          <cell r="H471">
            <v>1.48071856893346E-3</v>
          </cell>
          <cell r="I471">
            <v>1.8198637964020701E-3</v>
          </cell>
          <cell r="J471">
            <v>1.6678288991141201E-3</v>
          </cell>
          <cell r="K471">
            <v>9.5156988687657596E-4</v>
          </cell>
          <cell r="L471">
            <v>3.25288482791848E-3</v>
          </cell>
          <cell r="M471">
            <v>2.3145749309794999E-3</v>
          </cell>
          <cell r="N471">
            <v>9.6751298760290605E-4</v>
          </cell>
          <cell r="O471">
            <v>1.46430157391861E-3</v>
          </cell>
        </row>
        <row r="472">
          <cell r="A472" t="str">
            <v>RHNM-SHLTHCHPWOD</v>
          </cell>
          <cell r="B472" t="str">
            <v>VAR_cap</v>
          </cell>
          <cell r="C472" t="str">
            <v>-</v>
          </cell>
          <cell r="G472">
            <v>7.6971975099645196E-4</v>
          </cell>
          <cell r="H472">
            <v>1.8053469777216777E-3</v>
          </cell>
          <cell r="I472">
            <v>2.3563689017413098E-3</v>
          </cell>
          <cell r="J472">
            <v>2.3904081597583898E-3</v>
          </cell>
          <cell r="K472">
            <v>1.4117106065522798E-3</v>
          </cell>
          <cell r="L472">
            <v>3.8981307726103399E-3</v>
          </cell>
          <cell r="M472">
            <v>3.3506925674253998E-3</v>
          </cell>
          <cell r="N472">
            <v>1.6575331796164199E-3</v>
          </cell>
          <cell r="O472">
            <v>2.0843008155278296E-3</v>
          </cell>
        </row>
        <row r="473">
          <cell r="A473" t="str">
            <v>ITOT-SWHDEM</v>
          </cell>
          <cell r="B473" t="str">
            <v>VAR_fout</v>
          </cell>
          <cell r="C473" t="str">
            <v>ITOT-SWHD</v>
          </cell>
          <cell r="D473">
            <v>72.708169056255471</v>
          </cell>
          <cell r="E473">
            <v>74.35269248141455</v>
          </cell>
          <cell r="F473">
            <v>76.093376262787288</v>
          </cell>
          <cell r="G473">
            <v>77.130034444764803</v>
          </cell>
          <cell r="H473">
            <v>77.659568671916603</v>
          </cell>
          <cell r="I473">
            <v>78.127545789073338</v>
          </cell>
          <cell r="J473">
            <v>78.429892796661278</v>
          </cell>
          <cell r="K473">
            <v>78.732239804249261</v>
          </cell>
          <cell r="L473">
            <v>78.176111803446162</v>
          </cell>
          <cell r="M473">
            <v>80.407440059609044</v>
          </cell>
          <cell r="N473">
            <v>77.870207574025486</v>
          </cell>
          <cell r="O473">
            <v>77.650484572634625</v>
          </cell>
        </row>
        <row r="474">
          <cell r="A474" t="str">
            <v>ITOT-SWHDEM</v>
          </cell>
          <cell r="B474" t="str">
            <v>VAR_fin</v>
          </cell>
          <cell r="C474" t="str">
            <v>ITOT-SWHNGAH</v>
          </cell>
          <cell r="F474">
            <v>4.6974888007909825E-2</v>
          </cell>
          <cell r="G474">
            <v>2.109063854448481E-2</v>
          </cell>
          <cell r="H474">
            <v>3.4370568757133374E-2</v>
          </cell>
          <cell r="I474">
            <v>6.7973732554756902E-2</v>
          </cell>
          <cell r="J474">
            <v>5.0894249692571843E-2</v>
          </cell>
          <cell r="K474">
            <v>7.7288543179671529E-2</v>
          </cell>
          <cell r="L474">
            <v>7.6695247700971719E-2</v>
          </cell>
          <cell r="M474">
            <v>7.6557792363013813E-2</v>
          </cell>
          <cell r="N474">
            <v>7.6399493488310627E-2</v>
          </cell>
          <cell r="O474">
            <v>7.5946327160404475E-2</v>
          </cell>
        </row>
        <row r="475">
          <cell r="A475" t="str">
            <v>ITOT-SWHDEM</v>
          </cell>
          <cell r="B475" t="str">
            <v>VAR_fin</v>
          </cell>
          <cell r="C475" t="str">
            <v>ITOT-SWH</v>
          </cell>
          <cell r="D475">
            <v>61.718473662748579</v>
          </cell>
          <cell r="E475">
            <v>58.487765545856853</v>
          </cell>
          <cell r="F475">
            <v>58.065606886358893</v>
          </cell>
          <cell r="G475">
            <v>53.318096542558045</v>
          </cell>
          <cell r="H475">
            <v>46.41749146192663</v>
          </cell>
          <cell r="I475">
            <v>42.867760640590113</v>
          </cell>
          <cell r="J475">
            <v>39.164150297968689</v>
          </cell>
          <cell r="K475">
            <v>37.374157874233823</v>
          </cell>
          <cell r="L475">
            <v>37.151633200244561</v>
          </cell>
          <cell r="M475">
            <v>39.204562199368389</v>
          </cell>
          <cell r="N475">
            <v>36.778821866753837</v>
          </cell>
          <cell r="O475">
            <v>36.636065229880998</v>
          </cell>
        </row>
        <row r="476">
          <cell r="A476" t="str">
            <v>ITOT-SWHDEM</v>
          </cell>
          <cell r="B476" t="str">
            <v>VAR_fin</v>
          </cell>
          <cell r="C476" t="str">
            <v>ITOT-SWHELCH</v>
          </cell>
          <cell r="D476">
            <v>1.1081275654045448</v>
          </cell>
          <cell r="E476">
            <v>1.4008163372125573</v>
          </cell>
          <cell r="F476">
            <v>3.5503146371224514</v>
          </cell>
          <cell r="G476">
            <v>5.9523988511079393</v>
          </cell>
          <cell r="H476">
            <v>7.6677326239590862</v>
          </cell>
          <cell r="I476">
            <v>9.5564821262190396</v>
          </cell>
          <cell r="J476">
            <v>11.233105272618634</v>
          </cell>
          <cell r="K476">
            <v>13.117823339765163</v>
          </cell>
          <cell r="L476">
            <v>13.015509056979926</v>
          </cell>
          <cell r="M476">
            <v>13.130846309355853</v>
          </cell>
          <cell r="N476">
            <v>13.04617572420646</v>
          </cell>
          <cell r="O476">
            <v>12.998158612480422</v>
          </cell>
        </row>
        <row r="477">
          <cell r="A477" t="str">
            <v>ITOT-SWHDEM</v>
          </cell>
          <cell r="B477" t="str">
            <v>VAR_fin</v>
          </cell>
          <cell r="C477" t="str">
            <v>ITOT-SWHC</v>
          </cell>
          <cell r="E477">
            <v>4.0436145786785174</v>
          </cell>
          <cell r="F477">
            <v>4.0437761180694558</v>
          </cell>
          <cell r="G477">
            <v>4.2634141479718108</v>
          </cell>
          <cell r="H477">
            <v>10.073621621921271</v>
          </cell>
          <cell r="I477">
            <v>12.186183765320285</v>
          </cell>
          <cell r="J477">
            <v>14.599926263781031</v>
          </cell>
          <cell r="K477">
            <v>14.668341868010394</v>
          </cell>
          <cell r="L477">
            <v>14.668517913467635</v>
          </cell>
          <cell r="M477">
            <v>14.671444694696962</v>
          </cell>
          <cell r="N477">
            <v>14.671456334095728</v>
          </cell>
          <cell r="O477">
            <v>14.671479839918288</v>
          </cell>
        </row>
        <row r="478">
          <cell r="A478" t="str">
            <v>ITOT-SWHDEM</v>
          </cell>
          <cell r="B478" t="str">
            <v>VAR_fin</v>
          </cell>
          <cell r="C478" t="str">
            <v>ITOT-SWHELC</v>
          </cell>
          <cell r="D478">
            <v>9.8139137516413424</v>
          </cell>
          <cell r="E478">
            <v>10.335108992714792</v>
          </cell>
          <cell r="F478">
            <v>10.304811603093166</v>
          </cell>
          <cell r="G478">
            <v>13.490009776776001</v>
          </cell>
          <cell r="H478">
            <v>13.433809785546263</v>
          </cell>
          <cell r="I478">
            <v>13.36708716136082</v>
          </cell>
          <cell r="J478">
            <v>13.304052492680356</v>
          </cell>
          <cell r="K478">
            <v>13.406927228099384</v>
          </cell>
          <cell r="L478">
            <v>13.244130499193338</v>
          </cell>
          <cell r="M478">
            <v>13.316168777965494</v>
          </cell>
          <cell r="N478">
            <v>13.295054295667057</v>
          </cell>
          <cell r="O478">
            <v>13.26466480384428</v>
          </cell>
        </row>
        <row r="479">
          <cell r="A479" t="str">
            <v>ITOT-SWHDEM</v>
          </cell>
          <cell r="B479" t="str">
            <v>VAR_fin</v>
          </cell>
          <cell r="C479" t="str">
            <v>ITOT-SWHSOL</v>
          </cell>
          <cell r="D479">
            <v>6.7654076461027807E-2</v>
          </cell>
          <cell r="E479">
            <v>8.5514865199603857E-2</v>
          </cell>
          <cell r="F479">
            <v>8.2046483659816469E-2</v>
          </cell>
          <cell r="G479">
            <v>8.5212574775813968E-2</v>
          </cell>
          <cell r="H479">
            <v>3.2776984578084041E-2</v>
          </cell>
          <cell r="I479">
            <v>8.2329588247913685E-2</v>
          </cell>
          <cell r="J479">
            <v>7.8097819053622522E-2</v>
          </cell>
          <cell r="K479">
            <v>8.8033138984143555E-2</v>
          </cell>
          <cell r="L479">
            <v>1.9964795661110292E-2</v>
          </cell>
          <cell r="M479">
            <v>8.1918328711852138E-3</v>
          </cell>
          <cell r="N479">
            <v>2.6317239966632501E-3</v>
          </cell>
          <cell r="O479">
            <v>4.5053629601397522E-3</v>
          </cell>
        </row>
        <row r="480">
          <cell r="A480" t="str">
            <v>D-RHNS_NKEV_GAS_ELC_CHP</v>
          </cell>
          <cell r="B480" t="str">
            <v>VAR_fout</v>
          </cell>
          <cell r="C480" t="str">
            <v>RHNS_ELC</v>
          </cell>
          <cell r="E480">
            <v>2.6710690417910228E-3</v>
          </cell>
          <cell r="F480">
            <v>3.5372650637642759E-3</v>
          </cell>
          <cell r="G480">
            <v>3.5368987458143804E-3</v>
          </cell>
          <cell r="H480">
            <v>3.5391454068868667E-3</v>
          </cell>
          <cell r="I480">
            <v>2.1866865369107058E-3</v>
          </cell>
          <cell r="L480">
            <v>4.074892613537588E-3</v>
          </cell>
          <cell r="M480">
            <v>7.0387751697255398E-3</v>
          </cell>
          <cell r="N480">
            <v>6.1016108329110001E-3</v>
          </cell>
          <cell r="O480">
            <v>1.0780920427573785E-2</v>
          </cell>
        </row>
        <row r="481">
          <cell r="A481" t="str">
            <v>D-RHNS_NKEV_GAS_ELC_CHP</v>
          </cell>
          <cell r="B481" t="str">
            <v>VAR_fout</v>
          </cell>
          <cell r="C481" t="str">
            <v>ELC5</v>
          </cell>
          <cell r="E481">
            <v>2.6752696110422568E-3</v>
          </cell>
          <cell r="F481">
            <v>3.5421744662327255E-3</v>
          </cell>
          <cell r="G481">
            <v>3.5403579294388241E-3</v>
          </cell>
          <cell r="H481">
            <v>3.5419090118541173E-3</v>
          </cell>
          <cell r="I481">
            <v>2.1877683527407911E-3</v>
          </cell>
          <cell r="L481">
            <v>4.0621313547853782E-3</v>
          </cell>
          <cell r="M481">
            <v>6.9594453957109396E-3</v>
          </cell>
          <cell r="N481">
            <v>6.0394531320698691E-3</v>
          </cell>
          <cell r="O481">
            <v>1.0694469155235177E-2</v>
          </cell>
        </row>
        <row r="482">
          <cell r="A482" t="str">
            <v>D-RHNS_NKEV_GAS_ELC_CHP</v>
          </cell>
          <cell r="B482" t="str">
            <v>VAR_fin</v>
          </cell>
          <cell r="C482" t="str">
            <v>RHNS_NKEV_GAS_ELC_CHP</v>
          </cell>
          <cell r="E482">
            <v>5.3463386528332796E-3</v>
          </cell>
          <cell r="F482">
            <v>7.0529208273274833E-3</v>
          </cell>
          <cell r="G482">
            <v>7.0507379725836842E-3</v>
          </cell>
          <cell r="H482">
            <v>7.0545357160714693E-3</v>
          </cell>
          <cell r="I482">
            <v>4.3479361869819804E-3</v>
          </cell>
          <cell r="L482">
            <v>8.1370239683229706E-3</v>
          </cell>
          <cell r="M482">
            <v>1.399822056543649E-2</v>
          </cell>
          <cell r="N482">
            <v>1.2141063964980882E-2</v>
          </cell>
          <cell r="O482">
            <v>2.1475389582808983E-2</v>
          </cell>
        </row>
        <row r="483">
          <cell r="A483" t="str">
            <v>RHNM-SHSTG-NGAHP</v>
          </cell>
          <cell r="B483" t="str">
            <v>VAR_fout</v>
          </cell>
          <cell r="C483" t="str">
            <v>RHNM-SHANGAH</v>
          </cell>
          <cell r="F483">
            <v>1.635934391690031E-3</v>
          </cell>
          <cell r="G483">
            <v>1.4127639304142823E-3</v>
          </cell>
          <cell r="H483">
            <v>1.5894759442238796E-2</v>
          </cell>
          <cell r="I483">
            <v>1.5599639928136625E-2</v>
          </cell>
          <cell r="J483">
            <v>1.561120640637449E-2</v>
          </cell>
          <cell r="K483">
            <v>6.0404479262081586E-4</v>
          </cell>
          <cell r="L483">
            <v>1.8226641715952585E-3</v>
          </cell>
          <cell r="M483">
            <v>1.8098235907861998E-3</v>
          </cell>
          <cell r="N483">
            <v>1.9322098551663733E-3</v>
          </cell>
          <cell r="O483">
            <v>1.4463995588093004E-3</v>
          </cell>
        </row>
        <row r="484">
          <cell r="A484" t="str">
            <v>RHNM-SHSTG-NGAHP</v>
          </cell>
          <cell r="B484" t="str">
            <v>VAR_fin</v>
          </cell>
          <cell r="C484" t="str">
            <v>RHNM-SHANGAH</v>
          </cell>
          <cell r="F484">
            <v>1.6364168091905285E-3</v>
          </cell>
          <cell r="G484">
            <v>1.4132546664805856E-3</v>
          </cell>
          <cell r="H484">
            <v>1.5897148578364148E-2</v>
          </cell>
          <cell r="I484">
            <v>1.5601866245144031E-2</v>
          </cell>
          <cell r="J484">
            <v>1.5613386642767849E-2</v>
          </cell>
          <cell r="K484">
            <v>6.044798651636188E-4</v>
          </cell>
          <cell r="L484">
            <v>1.8232108100809797E-3</v>
          </cell>
          <cell r="M484">
            <v>1.8104350054993534E-3</v>
          </cell>
          <cell r="N484">
            <v>1.9327858907118849E-3</v>
          </cell>
          <cell r="O484">
            <v>1.4470340259188164E-3</v>
          </cell>
        </row>
        <row r="485">
          <cell r="A485" t="str">
            <v>RHNM-SHSTG-NGAHP</v>
          </cell>
          <cell r="B485" t="str">
            <v>VAR_ncap</v>
          </cell>
          <cell r="C485" t="str">
            <v>-</v>
          </cell>
          <cell r="D485">
            <v>1.48852112047861E-4</v>
          </cell>
          <cell r="E485">
            <v>2.6751103557899599E-6</v>
          </cell>
          <cell r="F485">
            <v>4.6175425676015002E-4</v>
          </cell>
          <cell r="G485">
            <v>1.62207751327579E-4</v>
          </cell>
          <cell r="H485">
            <v>4.4006331834771702E-3</v>
          </cell>
          <cell r="I485">
            <v>3.8935604354221502E-4</v>
          </cell>
          <cell r="J485">
            <v>4.25572788325331E-4</v>
          </cell>
          <cell r="K485">
            <v>2.2137986623578499E-4</v>
          </cell>
          <cell r="L485">
            <v>4.5921555229087499E-4</v>
          </cell>
          <cell r="M485">
            <v>4.93537055671223E-4</v>
          </cell>
          <cell r="N485">
            <v>3.9964177639853097E-4</v>
          </cell>
          <cell r="O485">
            <v>5.2577755959422898E-4</v>
          </cell>
        </row>
        <row r="486">
          <cell r="A486" t="str">
            <v>RHNM-SHSTG-NGAHP</v>
          </cell>
          <cell r="B486" t="str">
            <v>VAR_cap</v>
          </cell>
          <cell r="C486" t="str">
            <v>-</v>
          </cell>
          <cell r="D486">
            <v>1.48852112047861E-4</v>
          </cell>
          <cell r="E486">
            <v>3.8780823251290196E-6</v>
          </cell>
          <cell r="F486">
            <v>4.6417960607117697E-4</v>
          </cell>
          <cell r="G486">
            <v>4.6891045729063798E-4</v>
          </cell>
          <cell r="H486">
            <v>4.7751489456718784E-3</v>
          </cell>
          <cell r="I486">
            <v>4.4190113344614061E-3</v>
          </cell>
          <cell r="J486">
            <v>4.3230005197726056E-3</v>
          </cell>
          <cell r="K486">
            <v>3.5533632791573801E-4</v>
          </cell>
          <cell r="L486">
            <v>6.0787772688117108E-4</v>
          </cell>
          <cell r="M486">
            <v>7.4840160090854004E-4</v>
          </cell>
          <cell r="N486">
            <v>6.7305266725179304E-4</v>
          </cell>
          <cell r="O486">
            <v>8.1298985530055094E-4</v>
          </cell>
        </row>
        <row r="487">
          <cell r="A487" t="str">
            <v>D-IBIO</v>
          </cell>
          <cell r="B487" t="str">
            <v>VAR_fout</v>
          </cell>
          <cell r="C487" t="str">
            <v>IBIO</v>
          </cell>
          <cell r="D487">
            <v>0.43676101224088454</v>
          </cell>
          <cell r="E487">
            <v>0.55210200971012779</v>
          </cell>
          <cell r="F487">
            <v>1.200318581569471</v>
          </cell>
          <cell r="G487">
            <v>4.2075304211580304</v>
          </cell>
          <cell r="H487">
            <v>4.2075894994966623</v>
          </cell>
          <cell r="I487">
            <v>4.2076064877942807</v>
          </cell>
          <cell r="J487">
            <v>4.2076094183043038</v>
          </cell>
          <cell r="K487">
            <v>4.207612307520014</v>
          </cell>
          <cell r="L487">
            <v>4.2076284720820398</v>
          </cell>
          <cell r="M487">
            <v>4.2076347579016771</v>
          </cell>
          <cell r="N487">
            <v>4.2076605686744761</v>
          </cell>
          <cell r="O487">
            <v>4.2079090563312294</v>
          </cell>
        </row>
        <row r="488">
          <cell r="A488" t="str">
            <v>D-IBIO</v>
          </cell>
          <cell r="B488" t="str">
            <v>VAR_fin</v>
          </cell>
          <cell r="C488" t="str">
            <v>BIO</v>
          </cell>
          <cell r="D488">
            <v>0.43676101224088454</v>
          </cell>
          <cell r="E488">
            <v>0.55210200971012779</v>
          </cell>
          <cell r="F488">
            <v>1.200318581569471</v>
          </cell>
          <cell r="G488">
            <v>4.2075304211580304</v>
          </cell>
          <cell r="H488">
            <v>4.2075894994966623</v>
          </cell>
          <cell r="I488">
            <v>4.2076064877942807</v>
          </cell>
          <cell r="J488">
            <v>4.2076094183043038</v>
          </cell>
          <cell r="K488">
            <v>4.207612307520014</v>
          </cell>
          <cell r="L488">
            <v>4.2076284720820398</v>
          </cell>
          <cell r="M488">
            <v>4.2076347579016771</v>
          </cell>
          <cell r="N488">
            <v>4.2076605686744761</v>
          </cell>
          <cell r="O488">
            <v>4.2079090563312294</v>
          </cell>
        </row>
        <row r="489">
          <cell r="A489" t="str">
            <v>D-RHES_KEV_WOD_ELC_CHP</v>
          </cell>
          <cell r="B489" t="str">
            <v>VAR_fout</v>
          </cell>
          <cell r="C489" t="str">
            <v>RHES_ELC</v>
          </cell>
          <cell r="G489">
            <v>8.5055442793208224E-4</v>
          </cell>
          <cell r="H489">
            <v>2.1590548259370927E-3</v>
          </cell>
          <cell r="I489">
            <v>4.981123726747143E-3</v>
          </cell>
          <cell r="J489">
            <v>5.8704876054225625E-3</v>
          </cell>
          <cell r="K489">
            <v>1.1020035138390203E-2</v>
          </cell>
          <cell r="L489">
            <v>8.2151810601278994E-3</v>
          </cell>
          <cell r="M489">
            <v>6.11541895130198E-3</v>
          </cell>
          <cell r="N489">
            <v>6.196197850848636E-3</v>
          </cell>
          <cell r="O489">
            <v>6.4980243118272912E-3</v>
          </cell>
        </row>
        <row r="490">
          <cell r="A490" t="str">
            <v>D-RHES_KEV_WOD_ELC_CHP</v>
          </cell>
          <cell r="B490" t="str">
            <v>VAR_fout</v>
          </cell>
          <cell r="C490" t="str">
            <v>ELC5</v>
          </cell>
          <cell r="G490">
            <v>1.4266098189502565E-3</v>
          </cell>
          <cell r="H490">
            <v>2.1604457460748291E-3</v>
          </cell>
          <cell r="I490">
            <v>4.9810100540300245E-3</v>
          </cell>
          <cell r="J490">
            <v>5.8710310483486268E-3</v>
          </cell>
          <cell r="K490">
            <v>1.1004942184995837E-2</v>
          </cell>
          <cell r="L490">
            <v>8.1888404178381557E-3</v>
          </cell>
          <cell r="M490">
            <v>6.0897461065104073E-3</v>
          </cell>
          <cell r="N490">
            <v>6.1586475310334392E-3</v>
          </cell>
          <cell r="O490">
            <v>6.472742706277082E-3</v>
          </cell>
        </row>
        <row r="491">
          <cell r="A491" t="str">
            <v>D-RHES_KEV_WOD_ELC_CHP</v>
          </cell>
          <cell r="B491" t="str">
            <v>VAR_fin</v>
          </cell>
          <cell r="C491" t="str">
            <v>RHES_KEV_WOD_ELC_CHP</v>
          </cell>
          <cell r="G491">
            <v>2.2506455442128171E-3</v>
          </cell>
          <cell r="H491">
            <v>4.292981869342417E-3</v>
          </cell>
          <cell r="I491">
            <v>9.935615078107668E-3</v>
          </cell>
          <cell r="J491">
            <v>1.1716502219383513E-2</v>
          </cell>
          <cell r="K491">
            <v>2.1998456036860865E-2</v>
          </cell>
          <cell r="L491">
            <v>1.6377502775296537E-2</v>
          </cell>
          <cell r="M491">
            <v>1.2178646355142868E-2</v>
          </cell>
          <cell r="N491">
            <v>1.2328326679212565E-2</v>
          </cell>
          <cell r="O491">
            <v>1.2944144012888216E-2</v>
          </cell>
        </row>
        <row r="492">
          <cell r="A492" t="str">
            <v>D-SNGA</v>
          </cell>
          <cell r="B492" t="str">
            <v>VAR_fout</v>
          </cell>
          <cell r="C492" t="str">
            <v>CO2</v>
          </cell>
          <cell r="D492">
            <v>1527.59028375352</v>
          </cell>
          <cell r="E492">
            <v>1440.5829303523001</v>
          </cell>
          <cell r="F492">
            <v>1376.76032205461</v>
          </cell>
          <cell r="G492">
            <v>1393.5496714609001</v>
          </cell>
          <cell r="H492">
            <v>1395.2868565522101</v>
          </cell>
          <cell r="I492">
            <v>1122.7449829775301</v>
          </cell>
          <cell r="J492">
            <v>346.98704623631897</v>
          </cell>
          <cell r="K492">
            <v>171.05011442649399</v>
          </cell>
          <cell r="L492">
            <v>176.13263720909501</v>
          </cell>
          <cell r="M492">
            <v>166.82378680802699</v>
          </cell>
          <cell r="N492">
            <v>172.34583834102</v>
          </cell>
          <cell r="O492">
            <v>173.76375461791</v>
          </cell>
        </row>
        <row r="493">
          <cell r="A493" t="str">
            <v>D-SNGA</v>
          </cell>
          <cell r="B493" t="str">
            <v>VAR_fout</v>
          </cell>
          <cell r="C493" t="str">
            <v>SNGA</v>
          </cell>
          <cell r="D493">
            <v>27.302374493646674</v>
          </cell>
          <cell r="E493">
            <v>28.489252362658213</v>
          </cell>
          <cell r="F493">
            <v>24.338931812024359</v>
          </cell>
          <cell r="G493">
            <v>24.630923686416434</v>
          </cell>
          <cell r="H493">
            <v>24.662457420166788</v>
          </cell>
          <cell r="I493">
            <v>19.931329052109351</v>
          </cell>
          <cell r="J493">
            <v>6.5054118732370467</v>
          </cell>
          <cell r="K493">
            <v>4.7792436828467579</v>
          </cell>
          <cell r="L493">
            <v>4.8687626667901167</v>
          </cell>
          <cell r="M493">
            <v>4.7042968013856354</v>
          </cell>
          <cell r="N493">
            <v>4.801962349972146</v>
          </cell>
          <cell r="O493">
            <v>4.8269933706334296</v>
          </cell>
        </row>
        <row r="494">
          <cell r="A494" t="str">
            <v>D-SNGA</v>
          </cell>
          <cell r="B494" t="str">
            <v>VAR_fout</v>
          </cell>
          <cell r="C494" t="str">
            <v>RSH2</v>
          </cell>
          <cell r="G494">
            <v>0.22806356325299096</v>
          </cell>
          <cell r="H494">
            <v>0.13313477083035319</v>
          </cell>
          <cell r="I494">
            <v>0.21385169869551857</v>
          </cell>
          <cell r="J494">
            <v>3.5583249667685231E-2</v>
          </cell>
          <cell r="K494">
            <v>3.4438638364420238E-2</v>
          </cell>
          <cell r="L494">
            <v>0.14771765548533197</v>
          </cell>
          <cell r="M494">
            <v>0.12888981464997681</v>
          </cell>
          <cell r="N494">
            <v>0.11101370831930397</v>
          </cell>
          <cell r="O494">
            <v>0.12478317936736254</v>
          </cell>
        </row>
        <row r="495">
          <cell r="A495" t="str">
            <v>D-SNGA</v>
          </cell>
          <cell r="B495" t="str">
            <v>VAR_fin</v>
          </cell>
          <cell r="C495" t="str">
            <v>NGA</v>
          </cell>
          <cell r="D495">
            <v>27.084934109105038</v>
          </cell>
          <cell r="E495">
            <v>25.542250538161362</v>
          </cell>
          <cell r="F495">
            <v>24.410644008060508</v>
          </cell>
          <cell r="G495">
            <v>24.708327508171983</v>
          </cell>
          <cell r="H495">
            <v>24.739128662273277</v>
          </cell>
          <cell r="I495">
            <v>19.906825939317894</v>
          </cell>
          <cell r="J495">
            <v>6.1522525928425438</v>
          </cell>
          <cell r="K495">
            <v>3.0328034472782659</v>
          </cell>
          <cell r="L495">
            <v>3.1229190994520462</v>
          </cell>
          <cell r="M495">
            <v>2.9578685604260064</v>
          </cell>
          <cell r="N495">
            <v>3.0557772755500063</v>
          </cell>
          <cell r="O495">
            <v>3.0809176350693193</v>
          </cell>
        </row>
        <row r="496">
          <cell r="A496" t="str">
            <v>D-SNGA</v>
          </cell>
          <cell r="B496" t="str">
            <v>VAR_fin</v>
          </cell>
          <cell r="C496" t="str">
            <v>BNGA</v>
          </cell>
          <cell r="D496">
            <v>0.30466108489967259</v>
          </cell>
          <cell r="E496">
            <v>3.0380141481438216</v>
          </cell>
          <cell r="F496">
            <v>6.041432283063755E-3</v>
          </cell>
          <cell r="G496">
            <v>2.0036232651529343E-3</v>
          </cell>
          <cell r="H496">
            <v>2.5338040169214965E-3</v>
          </cell>
          <cell r="I496">
            <v>8.8852026751624652E-2</v>
          </cell>
          <cell r="J496">
            <v>0.37406823559931351</v>
          </cell>
          <cell r="K496">
            <v>1.7618381931671585</v>
          </cell>
          <cell r="L496">
            <v>1.7618494756509233</v>
          </cell>
          <cell r="M496">
            <v>1.7618572786962599</v>
          </cell>
          <cell r="N496">
            <v>1.7618600874997701</v>
          </cell>
          <cell r="O496">
            <v>1.7618762760410811</v>
          </cell>
        </row>
        <row r="497">
          <cell r="A497" t="str">
            <v>D-SNGA</v>
          </cell>
          <cell r="B497" t="str">
            <v>VAR_fin</v>
          </cell>
          <cell r="C497" t="str">
            <v>H2</v>
          </cell>
          <cell r="G497">
            <v>0.22806356325299135</v>
          </cell>
          <cell r="H497">
            <v>0.13313477083035366</v>
          </cell>
          <cell r="I497">
            <v>0.21385194674254043</v>
          </cell>
          <cell r="J497">
            <v>3.5583249667685245E-2</v>
          </cell>
          <cell r="K497">
            <v>3.4440170032948338E-2</v>
          </cell>
          <cell r="L497">
            <v>0.14771747035578883</v>
          </cell>
          <cell r="M497">
            <v>0.12888981464997701</v>
          </cell>
          <cell r="N497">
            <v>0.11101351492088232</v>
          </cell>
          <cell r="O497">
            <v>0.1247878422485897</v>
          </cell>
        </row>
        <row r="498">
          <cell r="A498" t="str">
            <v>D-SNGA</v>
          </cell>
          <cell r="B498" t="str">
            <v>VAR_ncap</v>
          </cell>
          <cell r="C498" t="str">
            <v>-</v>
          </cell>
          <cell r="D498">
            <v>1.8158612856858399E-4</v>
          </cell>
          <cell r="E498">
            <v>1.94293345139563E-6</v>
          </cell>
          <cell r="F498">
            <v>2.9582745427892499E-6</v>
          </cell>
          <cell r="G498">
            <v>3.48813804305195E-6</v>
          </cell>
          <cell r="H498">
            <v>5.6322185833849903E-6</v>
          </cell>
          <cell r="I498">
            <v>8.0222708830997396E-6</v>
          </cell>
          <cell r="J498">
            <v>1.46452355667369E-5</v>
          </cell>
          <cell r="K498">
            <v>1.04303194532469E-4</v>
          </cell>
          <cell r="L498">
            <v>0.35575371307274301</v>
          </cell>
          <cell r="M498">
            <v>2.8019677225019801E-4</v>
          </cell>
          <cell r="N498">
            <v>1.1288851416603E-4</v>
          </cell>
          <cell r="O498">
            <v>1.08532438773605E-3</v>
          </cell>
        </row>
        <row r="499">
          <cell r="A499" t="str">
            <v>D-SNGA</v>
          </cell>
          <cell r="B499" t="str">
            <v>VAR_cap</v>
          </cell>
          <cell r="C499" t="str">
            <v>-</v>
          </cell>
          <cell r="D499">
            <v>2.235233787753709</v>
          </cell>
          <cell r="E499">
            <v>2.23523573068716</v>
          </cell>
          <cell r="F499">
            <v>2.2352386889617031</v>
          </cell>
          <cell r="G499">
            <v>2.2352421770997459</v>
          </cell>
          <cell r="H499">
            <v>2.2352478093183294</v>
          </cell>
          <cell r="I499">
            <v>2.2352558315892126</v>
          </cell>
          <cell r="J499">
            <v>2.2352704768247791</v>
          </cell>
          <cell r="K499">
            <v>0.76381023598357745</v>
          </cell>
          <cell r="L499">
            <v>0.356076291466914</v>
          </cell>
          <cell r="M499">
            <v>0.35622104617771699</v>
          </cell>
          <cell r="N499">
            <v>0.356282307604531</v>
          </cell>
          <cell r="O499">
            <v>0.35736472566646099</v>
          </cell>
        </row>
        <row r="500">
          <cell r="A500" t="str">
            <v>D-IPLT</v>
          </cell>
          <cell r="B500" t="str">
            <v>VAR_fout</v>
          </cell>
          <cell r="C500" t="str">
            <v>IPLT</v>
          </cell>
          <cell r="D500">
            <v>0.62583639019244119</v>
          </cell>
          <cell r="E500">
            <v>0.73760113464592092</v>
          </cell>
          <cell r="F500">
            <v>0.73635455542382433</v>
          </cell>
          <cell r="G500">
            <v>0.73432244136118663</v>
          </cell>
          <cell r="H500">
            <v>0.73589334561051156</v>
          </cell>
          <cell r="I500">
            <v>0.73387618300407298</v>
          </cell>
          <cell r="J500">
            <v>0.73184117047880137</v>
          </cell>
          <cell r="K500">
            <v>0.72981581283241403</v>
          </cell>
          <cell r="L500">
            <v>0.72982192046888517</v>
          </cell>
          <cell r="M500">
            <v>0.72984169302203539</v>
          </cell>
          <cell r="N500">
            <v>0.72985766207542224</v>
          </cell>
          <cell r="O500">
            <v>0.73007839024681842</v>
          </cell>
        </row>
        <row r="501">
          <cell r="A501" t="str">
            <v>D-IPLT</v>
          </cell>
          <cell r="B501" t="str">
            <v>VAR_fin</v>
          </cell>
          <cell r="C501" t="str">
            <v>PLT</v>
          </cell>
          <cell r="D501">
            <v>0.62583639019244119</v>
          </cell>
          <cell r="E501">
            <v>0.73760113464592092</v>
          </cell>
          <cell r="F501">
            <v>0.73635455542382433</v>
          </cell>
          <cell r="G501">
            <v>0.73432244136118663</v>
          </cell>
          <cell r="H501">
            <v>0.73589334561051156</v>
          </cell>
          <cell r="I501">
            <v>0.73387618300407298</v>
          </cell>
          <cell r="J501">
            <v>0.73184117047880137</v>
          </cell>
          <cell r="K501">
            <v>0.72981581283241403</v>
          </cell>
          <cell r="L501">
            <v>0.72982192046888517</v>
          </cell>
          <cell r="M501">
            <v>0.72984169302203539</v>
          </cell>
          <cell r="N501">
            <v>0.72985766207542224</v>
          </cell>
          <cell r="O501">
            <v>0.73007839024681842</v>
          </cell>
        </row>
        <row r="502">
          <cell r="A502" t="str">
            <v>ITOT-SWHWODBR</v>
          </cell>
          <cell r="B502" t="str">
            <v>VAR_fout</v>
          </cell>
          <cell r="C502" t="str">
            <v>ITOT-SWH</v>
          </cell>
          <cell r="D502">
            <v>5.3111478327563226</v>
          </cell>
          <cell r="E502">
            <v>6.2669555805559991</v>
          </cell>
          <cell r="F502">
            <v>5.8453865814127122</v>
          </cell>
          <cell r="G502">
            <v>6.8497943148393148</v>
          </cell>
          <cell r="H502">
            <v>6.8516637515676324</v>
          </cell>
          <cell r="I502">
            <v>6.787814979041296</v>
          </cell>
          <cell r="J502">
            <v>5.100405866321938</v>
          </cell>
          <cell r="K502">
            <v>5.1209801568756026</v>
          </cell>
          <cell r="L502">
            <v>5.0717587935974953</v>
          </cell>
          <cell r="M502">
            <v>6.6956594497886153</v>
          </cell>
          <cell r="N502">
            <v>5.0443959107757026</v>
          </cell>
          <cell r="O502">
            <v>5.0247970609880603</v>
          </cell>
        </row>
        <row r="503">
          <cell r="A503" t="str">
            <v>ITOT-SWHWODBR</v>
          </cell>
          <cell r="B503" t="str">
            <v>VAR_fin</v>
          </cell>
          <cell r="C503" t="str">
            <v>IWOD</v>
          </cell>
          <cell r="D503">
            <v>9.0019454792480111</v>
          </cell>
          <cell r="E503">
            <v>10.609969944507894</v>
          </cell>
          <cell r="F503">
            <v>9.8795266164721927</v>
          </cell>
          <cell r="G503">
            <v>11.544597159841549</v>
          </cell>
          <cell r="H503">
            <v>11.515401263138891</v>
          </cell>
          <cell r="I503">
            <v>11.376226221856902</v>
          </cell>
          <cell r="J503">
            <v>8.5243552083374876</v>
          </cell>
          <cell r="K503">
            <v>8.5349669281260017</v>
          </cell>
          <cell r="L503">
            <v>8.4529313226624865</v>
          </cell>
          <cell r="M503">
            <v>11.159432416314358</v>
          </cell>
          <cell r="N503">
            <v>8.4073265179594969</v>
          </cell>
          <cell r="O503">
            <v>8.3746617683134268</v>
          </cell>
        </row>
        <row r="504">
          <cell r="A504" t="str">
            <v>ITOT-SWHWODBR</v>
          </cell>
          <cell r="B504" t="str">
            <v>VAR_fin</v>
          </cell>
          <cell r="C504" t="str">
            <v>ITOTWODBRC</v>
          </cell>
          <cell r="D504">
            <v>5.3111478327563226</v>
          </cell>
          <cell r="E504">
            <v>6.2669555805559991</v>
          </cell>
          <cell r="F504">
            <v>5.8453865814127122</v>
          </cell>
          <cell r="G504">
            <v>6.8497943148393148</v>
          </cell>
          <cell r="H504">
            <v>6.8516637515676324</v>
          </cell>
          <cell r="I504">
            <v>6.787814979041296</v>
          </cell>
          <cell r="J504">
            <v>5.100405866321938</v>
          </cell>
          <cell r="K504">
            <v>5.1209801568756026</v>
          </cell>
          <cell r="L504">
            <v>5.0717587935974953</v>
          </cell>
          <cell r="M504">
            <v>6.6956594497886153</v>
          </cell>
          <cell r="N504">
            <v>5.0443959107757026</v>
          </cell>
          <cell r="O504">
            <v>5.0247970609880603</v>
          </cell>
        </row>
        <row r="505">
          <cell r="A505" t="str">
            <v>ITOT-SWHWODBR</v>
          </cell>
          <cell r="B505" t="str">
            <v>VAR_ncap</v>
          </cell>
          <cell r="C505" t="str">
            <v>-</v>
          </cell>
          <cell r="E505">
            <v>5.5168463929846402E-2</v>
          </cell>
          <cell r="F505">
            <v>1.7445272562708201E-4</v>
          </cell>
          <cell r="G505">
            <v>3.3717589005998201E-2</v>
          </cell>
          <cell r="H505">
            <v>0.268294209049386</v>
          </cell>
          <cell r="I505">
            <v>0.11062328807628</v>
          </cell>
          <cell r="J505">
            <v>1.76108522433326E-4</v>
          </cell>
          <cell r="K505">
            <v>0.25620174903487503</v>
          </cell>
          <cell r="L505">
            <v>5.2154104823197503E-2</v>
          </cell>
          <cell r="M505">
            <v>0.12792509863669399</v>
          </cell>
          <cell r="N505">
            <v>0.119719379547176</v>
          </cell>
          <cell r="O505">
            <v>7.8117423105536404E-2</v>
          </cell>
        </row>
        <row r="506">
          <cell r="A506" t="str">
            <v>ITOT-SWHWODBR</v>
          </cell>
          <cell r="B506" t="str">
            <v>VAR_cap</v>
          </cell>
          <cell r="C506" t="str">
            <v>-</v>
          </cell>
          <cell r="D506">
            <v>0.28883369534761499</v>
          </cell>
          <cell r="E506">
            <v>0.34399189672473551</v>
          </cell>
          <cell r="F506">
            <v>0.344108102306799</v>
          </cell>
          <cell r="G506">
            <v>0.37774131695970259</v>
          </cell>
          <cell r="H506">
            <v>0.40513518114593039</v>
          </cell>
          <cell r="I506">
            <v>0.40615811584626305</v>
          </cell>
          <cell r="J506">
            <v>0.37853991143286048</v>
          </cell>
          <cell r="K506">
            <v>0.36674328802571388</v>
          </cell>
          <cell r="L506">
            <v>0.32527075682663315</v>
          </cell>
          <cell r="M506">
            <v>0.43600919673934047</v>
          </cell>
          <cell r="N506">
            <v>0.32824578423515283</v>
          </cell>
          <cell r="O506">
            <v>0.3254101627967686</v>
          </cell>
        </row>
        <row r="507">
          <cell r="A507" t="str">
            <v>D-ITOT_KEV_WOD_ELC_CHP</v>
          </cell>
          <cell r="B507" t="str">
            <v>VAR_fout</v>
          </cell>
          <cell r="C507" t="str">
            <v>ITOT_ELC</v>
          </cell>
          <cell r="D507">
            <v>2.1367856283688157E-3</v>
          </cell>
          <cell r="E507">
            <v>9.5015634883650706E-4</v>
          </cell>
          <cell r="F507">
            <v>1.6573144333772842E-3</v>
          </cell>
          <cell r="G507">
            <v>1.0098365337958718E-2</v>
          </cell>
          <cell r="H507">
            <v>1.0740944961864005</v>
          </cell>
          <cell r="I507">
            <v>2.5719259647474839</v>
          </cell>
          <cell r="J507">
            <v>3.2964451122878446</v>
          </cell>
          <cell r="K507">
            <v>4.5934123503628674</v>
          </cell>
          <cell r="L507">
            <v>4.2310513791488376</v>
          </cell>
          <cell r="M507">
            <v>4.214411987046133</v>
          </cell>
          <cell r="N507">
            <v>4.2015054352561378</v>
          </cell>
          <cell r="O507">
            <v>4.1633100505877252</v>
          </cell>
        </row>
        <row r="508">
          <cell r="A508" t="str">
            <v>D-ITOT_KEV_WOD_ELC_CHP</v>
          </cell>
          <cell r="B508" t="str">
            <v>VAR_fout</v>
          </cell>
          <cell r="C508" t="str">
            <v>ELC5</v>
          </cell>
          <cell r="D508">
            <v>0.17056070859209063</v>
          </cell>
          <cell r="E508">
            <v>0.48736466383496391</v>
          </cell>
          <cell r="F508">
            <v>1.1408330618512199</v>
          </cell>
          <cell r="G508">
            <v>1.5408589818215777</v>
          </cell>
          <cell r="H508">
            <v>0.45595464627230664</v>
          </cell>
          <cell r="I508">
            <v>6.160917320194615E-2</v>
          </cell>
          <cell r="J508">
            <v>0.77861401116408546</v>
          </cell>
          <cell r="K508">
            <v>0.10474166877455786</v>
          </cell>
          <cell r="L508">
            <v>7.0037777515067984E-2</v>
          </cell>
          <cell r="M508">
            <v>0.10449223781113433</v>
          </cell>
          <cell r="N508">
            <v>0.11666022052284652</v>
          </cell>
          <cell r="O508">
            <v>0.15522244862124093</v>
          </cell>
        </row>
        <row r="509">
          <cell r="A509" t="str">
            <v>D-ITOT_KEV_WOD_ELC_CHP</v>
          </cell>
          <cell r="B509" t="str">
            <v>VAR_fin</v>
          </cell>
          <cell r="C509" t="str">
            <v>ITOT_KEV_WOD_ELC_CHP</v>
          </cell>
          <cell r="D509">
            <v>0.17269749422045938</v>
          </cell>
          <cell r="E509">
            <v>0.48831482018380068</v>
          </cell>
          <cell r="F509">
            <v>1.1424638575819279</v>
          </cell>
          <cell r="G509">
            <v>1.5509308284568679</v>
          </cell>
          <cell r="H509">
            <v>1.5300226237560377</v>
          </cell>
          <cell r="I509">
            <v>2.6335351379494325</v>
          </cell>
          <cell r="J509">
            <v>4.0750591234519282</v>
          </cell>
          <cell r="K509">
            <v>4.6981540191374283</v>
          </cell>
          <cell r="L509">
            <v>4.3010891566639051</v>
          </cell>
          <cell r="M509">
            <v>4.3189042248572669</v>
          </cell>
          <cell r="N509">
            <v>4.3181656557789871</v>
          </cell>
          <cell r="O509">
            <v>4.3185324992089651</v>
          </cell>
        </row>
        <row r="510">
          <cell r="A510" t="str">
            <v>RHEM-SHSTG-SOL</v>
          </cell>
          <cell r="B510" t="str">
            <v>VAR_fout</v>
          </cell>
          <cell r="C510" t="str">
            <v>RHEM-SHASOL</v>
          </cell>
          <cell r="D510">
            <v>1.2508483142995508E-5</v>
          </cell>
          <cell r="E510">
            <v>1.2593481125003032E-5</v>
          </cell>
          <cell r="F510">
            <v>8.0938781152297995E-2</v>
          </cell>
          <cell r="G510">
            <v>8.1782404797106384E-2</v>
          </cell>
          <cell r="H510">
            <v>9.4948826212211318E-2</v>
          </cell>
          <cell r="I510">
            <v>0.39208806224133896</v>
          </cell>
          <cell r="J510">
            <v>0.45503245610795867</v>
          </cell>
          <cell r="K510">
            <v>0.50930280766330982</v>
          </cell>
          <cell r="L510">
            <v>0.40660429584141489</v>
          </cell>
          <cell r="M510">
            <v>4.1180916874938529E-2</v>
          </cell>
          <cell r="N510">
            <v>0.38857923760359514</v>
          </cell>
          <cell r="O510">
            <v>0.1091726998412795</v>
          </cell>
        </row>
        <row r="511">
          <cell r="A511" t="str">
            <v>RHEM-SHSTG-SOL</v>
          </cell>
          <cell r="B511" t="str">
            <v>VAR_fin</v>
          </cell>
          <cell r="C511" t="str">
            <v>RHEM-SHASOL</v>
          </cell>
          <cell r="D511">
            <v>9.8193903157810813E-7</v>
          </cell>
          <cell r="E511">
            <v>1.1462900749045966E-6</v>
          </cell>
          <cell r="F511">
            <v>8.0933876073829028E-2</v>
          </cell>
          <cell r="G511">
            <v>8.1777440392348091E-2</v>
          </cell>
          <cell r="H511">
            <v>9.4944153622725749E-2</v>
          </cell>
          <cell r="I511">
            <v>0.3921037740909451</v>
          </cell>
          <cell r="J511">
            <v>0.45505614701739444</v>
          </cell>
          <cell r="K511">
            <v>0.509328802908942</v>
          </cell>
          <cell r="L511">
            <v>0.40662829484588708</v>
          </cell>
          <cell r="M511">
            <v>4.1197178661104172E-2</v>
          </cell>
          <cell r="N511">
            <v>0.38859986104537797</v>
          </cell>
          <cell r="O511">
            <v>0.10919110173251825</v>
          </cell>
        </row>
        <row r="512">
          <cell r="A512" t="str">
            <v>RHEM-SHSTG-SOL</v>
          </cell>
          <cell r="B512" t="str">
            <v>VAR_ncap</v>
          </cell>
          <cell r="C512" t="str">
            <v>-</v>
          </cell>
          <cell r="D512">
            <v>1.5950345409076899E-2</v>
          </cell>
          <cell r="E512">
            <v>1.76872309055243E-4</v>
          </cell>
          <cell r="F512">
            <v>4.4472002524626596E-6</v>
          </cell>
          <cell r="G512">
            <v>8.7790576672248993E-6</v>
          </cell>
          <cell r="H512">
            <v>1.19065038646229E-2</v>
          </cell>
          <cell r="I512">
            <v>4.8854877846368702E-2</v>
          </cell>
          <cell r="J512">
            <v>2.00572160847588E-2</v>
          </cell>
          <cell r="K512">
            <v>1.1914784474095899E-2</v>
          </cell>
          <cell r="L512">
            <v>4.4005874014511101E-2</v>
          </cell>
          <cell r="M512">
            <v>2.4907438744148799E-2</v>
          </cell>
          <cell r="N512">
            <v>2.37564725296057E-2</v>
          </cell>
          <cell r="O512">
            <v>3.2171019399385402E-2</v>
          </cell>
        </row>
        <row r="513">
          <cell r="A513" t="str">
            <v>RHEM-SHSTG-SOL</v>
          </cell>
          <cell r="B513" t="str">
            <v>VAR_cap</v>
          </cell>
          <cell r="C513" t="str">
            <v>-</v>
          </cell>
          <cell r="D513">
            <v>1.5950345409076899E-2</v>
          </cell>
          <cell r="E513">
            <v>1.6127217718132102E-2</v>
          </cell>
          <cell r="F513">
            <v>1.6131664918384601E-2</v>
          </cell>
          <cell r="G513">
            <v>1.6140443976051799E-2</v>
          </cell>
          <cell r="H513">
            <v>1.6146824651402499E-2</v>
          </cell>
          <cell r="I513">
            <v>6.0769424478944303E-2</v>
          </cell>
          <cell r="J513">
            <v>8.0818597795750305E-2</v>
          </cell>
          <cell r="K513">
            <v>8.0826878405223401E-2</v>
          </cell>
          <cell r="L513">
            <v>8.0827136340052799E-2</v>
          </cell>
          <cell r="M513">
            <v>8.0828097232755705E-2</v>
          </cell>
          <cell r="N513">
            <v>8.08296903113951E-2</v>
          </cell>
          <cell r="O513">
            <v>8.0834930673139793E-2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ITOT-ELS</v>
          </cell>
          <cell r="J514">
            <v>2.007572950612164E-4</v>
          </cell>
          <cell r="K514">
            <v>3.2003893229972302E-4</v>
          </cell>
          <cell r="L514">
            <v>2.9987637195968677E-4</v>
          </cell>
          <cell r="M514">
            <v>4.0552231300781423E-4</v>
          </cell>
          <cell r="N514">
            <v>3.4577939477696583E-4</v>
          </cell>
          <cell r="O514">
            <v>7.2893756653053855E-4</v>
          </cell>
        </row>
        <row r="515">
          <cell r="A515" t="str">
            <v>ITOT-SWHCONBR10</v>
          </cell>
          <cell r="B515" t="str">
            <v>VAR_fout</v>
          </cell>
          <cell r="C515" t="str">
            <v>ITOT-SWHC</v>
          </cell>
          <cell r="J515">
            <v>1.2362843397388421E-3</v>
          </cell>
          <cell r="K515">
            <v>1.9708330897178113E-3</v>
          </cell>
          <cell r="L515">
            <v>1.8466699424218378E-3</v>
          </cell>
          <cell r="M515">
            <v>2.4972486545675023E-3</v>
          </cell>
          <cell r="N515">
            <v>2.1293455395321355E-3</v>
          </cell>
          <cell r="O515">
            <v>4.4888734821529244E-3</v>
          </cell>
        </row>
        <row r="516">
          <cell r="A516" t="str">
            <v>ITOT-SWHCONBR10</v>
          </cell>
          <cell r="B516" t="str">
            <v>VAR_fin</v>
          </cell>
          <cell r="C516" t="str">
            <v>CON</v>
          </cell>
          <cell r="J516">
            <v>1.4370416348000587E-3</v>
          </cell>
          <cell r="K516">
            <v>2.2908720220175312E-3</v>
          </cell>
          <cell r="L516">
            <v>2.1465463143815274E-3</v>
          </cell>
          <cell r="M516">
            <v>2.902770967575314E-3</v>
          </cell>
          <cell r="N516">
            <v>2.4751249343091023E-3</v>
          </cell>
          <cell r="O516">
            <v>5.2178110486834637E-3</v>
          </cell>
        </row>
        <row r="517">
          <cell r="A517" t="str">
            <v>ITOT-SWHCONBR10</v>
          </cell>
          <cell r="B517" t="str">
            <v>VAR_ncap</v>
          </cell>
          <cell r="C517" t="str">
            <v>-</v>
          </cell>
          <cell r="J517">
            <v>7.6833574887249405E-5</v>
          </cell>
          <cell r="K517">
            <v>4.6557057791270001E-5</v>
          </cell>
          <cell r="L517">
            <v>2.40224149926636E-6</v>
          </cell>
          <cell r="M517">
            <v>1.07816586603837E-4</v>
          </cell>
          <cell r="N517">
            <v>1.5789303089484199E-5</v>
          </cell>
          <cell r="O517">
            <v>1.59134160499562E-4</v>
          </cell>
        </row>
        <row r="518">
          <cell r="A518" t="str">
            <v>ITOT-SWHCONBR10</v>
          </cell>
          <cell r="B518" t="str">
            <v>VAR_cap</v>
          </cell>
          <cell r="C518" t="str">
            <v>-</v>
          </cell>
          <cell r="J518">
            <v>7.6833574887249405E-5</v>
          </cell>
          <cell r="K518">
            <v>1.23390632678519E-4</v>
          </cell>
          <cell r="L518">
            <v>1.1561277674923101E-4</v>
          </cell>
          <cell r="M518">
            <v>1.56775885894373E-4</v>
          </cell>
          <cell r="N518">
            <v>1.33492863367173E-4</v>
          </cell>
          <cell r="O518">
            <v>2.8274005019288302E-4</v>
          </cell>
        </row>
        <row r="519">
          <cell r="A519" t="str">
            <v>SCOM-SHSTG</v>
          </cell>
          <cell r="B519" t="str">
            <v>VAR_fout</v>
          </cell>
          <cell r="C519" t="str">
            <v>AUX_SCOM-SHSTG_OUT</v>
          </cell>
          <cell r="D519">
            <v>1.4784758472384365E-5</v>
          </cell>
          <cell r="E519">
            <v>1.5756582392171059E-3</v>
          </cell>
          <cell r="F519">
            <v>2.4658312976078386E-2</v>
          </cell>
          <cell r="G519">
            <v>0.10811864186385751</v>
          </cell>
          <cell r="H519">
            <v>2.4436261474858423</v>
          </cell>
          <cell r="I519">
            <v>1.1802020296057398</v>
          </cell>
          <cell r="J519">
            <v>1.7968494409892009</v>
          </cell>
          <cell r="K519">
            <v>2.6980606645236769</v>
          </cell>
          <cell r="L519">
            <v>3.0485653689308236</v>
          </cell>
          <cell r="M519">
            <v>3.2022002285422606</v>
          </cell>
          <cell r="N519">
            <v>3.5904371569823823</v>
          </cell>
          <cell r="O519">
            <v>4.0118189146318208</v>
          </cell>
        </row>
        <row r="520">
          <cell r="A520" t="str">
            <v>SCOM-SHSTG</v>
          </cell>
          <cell r="B520" t="str">
            <v>VAR_fout</v>
          </cell>
          <cell r="C520" t="str">
            <v>SCOM-SHD</v>
          </cell>
          <cell r="D520">
            <v>1.4784758472384404E-5</v>
          </cell>
          <cell r="E520">
            <v>1.5769461335633389E-3</v>
          </cell>
          <cell r="F520">
            <v>2.4689805074387585E-2</v>
          </cell>
          <cell r="G520">
            <v>0.10811864186385739</v>
          </cell>
          <cell r="H520">
            <v>2.446344307827871</v>
          </cell>
          <cell r="I520">
            <v>1.1802020296057385</v>
          </cell>
          <cell r="J520">
            <v>1.7986058920556574</v>
          </cell>
          <cell r="K520">
            <v>2.6980606645236769</v>
          </cell>
          <cell r="L520">
            <v>3.0485653689308236</v>
          </cell>
          <cell r="M520">
            <v>3.2022002285422606</v>
          </cell>
          <cell r="N520">
            <v>3.5904371569823823</v>
          </cell>
          <cell r="O520">
            <v>4.0118189146318191</v>
          </cell>
        </row>
        <row r="521">
          <cell r="A521" t="str">
            <v>SCOM-SHSTG</v>
          </cell>
          <cell r="B521" t="str">
            <v>VAR_fin</v>
          </cell>
          <cell r="C521" t="str">
            <v>AUX_SCOM-SHSTG_IN</v>
          </cell>
          <cell r="D521">
            <v>1.9820345449502791E-5</v>
          </cell>
          <cell r="E521">
            <v>1.9250869987344347E-3</v>
          </cell>
          <cell r="F521">
            <v>2.9400746701320715E-2</v>
          </cell>
          <cell r="G521">
            <v>0.12428278710222258</v>
          </cell>
          <cell r="H521">
            <v>2.7185458634354251</v>
          </cell>
          <cell r="I521">
            <v>1.2694321470570786</v>
          </cell>
          <cell r="J521">
            <v>1.8739341703013812</v>
          </cell>
          <cell r="K521">
            <v>2.7564640823509845</v>
          </cell>
          <cell r="L521">
            <v>3.1103676977994894</v>
          </cell>
          <cell r="M521">
            <v>3.2648712169364735</v>
          </cell>
          <cell r="N521">
            <v>3.6570350975454256</v>
          </cell>
          <cell r="O521">
            <v>4.0536807821705452</v>
          </cell>
        </row>
        <row r="522">
          <cell r="A522" t="str">
            <v>SCOM-SHSTG</v>
          </cell>
          <cell r="B522" t="str">
            <v>VAR_fin</v>
          </cell>
          <cell r="C522" t="str">
            <v>SCOM-SHD</v>
          </cell>
          <cell r="D522">
            <v>1.9820345449502791E-5</v>
          </cell>
          <cell r="E522">
            <v>1.9250869987344347E-3</v>
          </cell>
          <cell r="F522">
            <v>2.9400746701320715E-2</v>
          </cell>
          <cell r="G522">
            <v>0.12428278710222258</v>
          </cell>
          <cell r="H522">
            <v>2.7185458634354251</v>
          </cell>
          <cell r="I522">
            <v>1.2694321470570786</v>
          </cell>
          <cell r="J522">
            <v>1.8739341703013812</v>
          </cell>
          <cell r="K522">
            <v>2.7564640823509845</v>
          </cell>
          <cell r="L522">
            <v>3.1103676977994894</v>
          </cell>
          <cell r="M522">
            <v>3.2648712169364735</v>
          </cell>
          <cell r="N522">
            <v>3.6570350975454256</v>
          </cell>
          <cell r="O522">
            <v>4.0536807821705452</v>
          </cell>
        </row>
        <row r="523">
          <cell r="A523" t="str">
            <v>SCOM-SHSTG</v>
          </cell>
          <cell r="B523" t="str">
            <v>VAR_ncap</v>
          </cell>
          <cell r="C523" t="str">
            <v>-</v>
          </cell>
          <cell r="D523">
            <v>5.4113644927606102E-3</v>
          </cell>
          <cell r="E523">
            <v>1.2849520689497401E-4</v>
          </cell>
          <cell r="F523">
            <v>3.5699764233688698E-4</v>
          </cell>
          <cell r="G523">
            <v>1.14961826361586E-4</v>
          </cell>
          <cell r="H523">
            <v>0.247439680507724</v>
          </cell>
          <cell r="I523">
            <v>4.5664858044595799E-4</v>
          </cell>
          <cell r="J523">
            <v>7.64728101153324E-4</v>
          </cell>
          <cell r="K523">
            <v>21.9408236901725</v>
          </cell>
          <cell r="L523">
            <v>9.7899607422612393E-4</v>
          </cell>
          <cell r="M523">
            <v>1.20991064604803E-3</v>
          </cell>
          <cell r="N523">
            <v>1.30855417958133E-3</v>
          </cell>
          <cell r="O523">
            <v>0.87179883819029003</v>
          </cell>
        </row>
        <row r="524">
          <cell r="A524" t="str">
            <v>SCOM-SHSTG</v>
          </cell>
          <cell r="B524" t="str">
            <v>VAR_cap</v>
          </cell>
          <cell r="C524" t="str">
            <v>-</v>
          </cell>
          <cell r="D524">
            <v>5.4113644927606102E-3</v>
          </cell>
          <cell r="E524">
            <v>5.5349230490975912E-3</v>
          </cell>
          <cell r="F524">
            <v>5.8788732914613218E-3</v>
          </cell>
          <cell r="G524">
            <v>5.9701231137035413E-3</v>
          </cell>
          <cell r="H524">
            <v>0.25335239668413911</v>
          </cell>
          <cell r="I524">
            <v>0.25051181618175772</v>
          </cell>
          <cell r="J524">
            <v>0.24867186151785844</v>
          </cell>
          <cell r="K524">
            <v>22.189220920004907</v>
          </cell>
          <cell r="L524">
            <v>22.017338942527413</v>
          </cell>
          <cell r="M524">
            <v>21.942845222333709</v>
          </cell>
          <cell r="N524">
            <v>21.943489739777341</v>
          </cell>
          <cell r="O524">
            <v>0.8746243633425741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ITOT_ELC</v>
          </cell>
          <cell r="H525">
            <v>0.47911593688357301</v>
          </cell>
          <cell r="I525">
            <v>0.32865475746991246</v>
          </cell>
          <cell r="J525">
            <v>0.29473127065525967</v>
          </cell>
          <cell r="K525">
            <v>1.3208590387415686</v>
          </cell>
          <cell r="L525">
            <v>2.1630915828103685</v>
          </cell>
          <cell r="M525">
            <v>2.1685534648075091</v>
          </cell>
          <cell r="N525">
            <v>3.0860312556923675</v>
          </cell>
          <cell r="O525">
            <v>3.0481138023440764</v>
          </cell>
        </row>
        <row r="526">
          <cell r="A526" t="str">
            <v>D-ITOT_KEV_HFC_ELC_CHP</v>
          </cell>
          <cell r="B526" t="str">
            <v>VAR_fout</v>
          </cell>
          <cell r="C526" t="str">
            <v>ELC5</v>
          </cell>
          <cell r="H526">
            <v>3.3939672289166653E-2</v>
          </cell>
          <cell r="I526">
            <v>2.9292021094627189E-2</v>
          </cell>
          <cell r="J526">
            <v>6.3315912140657141E-2</v>
          </cell>
          <cell r="K526">
            <v>9.9182017785985857E-2</v>
          </cell>
          <cell r="L526">
            <v>9.4936643376979463E-2</v>
          </cell>
          <cell r="M526">
            <v>0.11753613627491025</v>
          </cell>
          <cell r="N526">
            <v>0.16943774942817785</v>
          </cell>
          <cell r="O526">
            <v>0.20747405662854621</v>
          </cell>
        </row>
        <row r="527">
          <cell r="A527" t="str">
            <v>D-ITOT_KEV_HFC_ELC_CHP</v>
          </cell>
          <cell r="B527" t="str">
            <v>VAR_fin</v>
          </cell>
          <cell r="C527" t="str">
            <v>ITOT_KEV_HFC_ELC_CHP</v>
          </cell>
          <cell r="H527">
            <v>0.51302909047006995</v>
          </cell>
          <cell r="I527">
            <v>0.35792330003128386</v>
          </cell>
          <cell r="J527">
            <v>0.35802320722069936</v>
          </cell>
          <cell r="K527">
            <v>1.420017310794085</v>
          </cell>
          <cell r="L527">
            <v>2.2580023521152337</v>
          </cell>
          <cell r="M527">
            <v>2.2860632244389172</v>
          </cell>
          <cell r="N527">
            <v>3.2554431925416267</v>
          </cell>
          <cell r="O527">
            <v>3.255566509271997</v>
          </cell>
        </row>
        <row r="528">
          <cell r="A528" t="str">
            <v>D-RNGA</v>
          </cell>
          <cell r="B528" t="str">
            <v>VAR_fout</v>
          </cell>
          <cell r="C528" t="str">
            <v>CO2</v>
          </cell>
          <cell r="D528">
            <v>2662.2519359697599</v>
          </cell>
          <cell r="E528">
            <v>2731.2669550626802</v>
          </cell>
          <cell r="F528">
            <v>3003.3303287106901</v>
          </cell>
          <cell r="G528">
            <v>2997.22543396731</v>
          </cell>
          <cell r="H528">
            <v>2630.1738439187402</v>
          </cell>
          <cell r="I528">
            <v>1646.31394496956</v>
          </cell>
          <cell r="J528">
            <v>1111.0721594834999</v>
          </cell>
          <cell r="K528">
            <v>505.83472178176498</v>
          </cell>
          <cell r="L528">
            <v>424.27186870992398</v>
          </cell>
          <cell r="M528">
            <v>407.755806292655</v>
          </cell>
          <cell r="N528">
            <v>426.09184002070202</v>
          </cell>
          <cell r="O528">
            <v>359.17845793801899</v>
          </cell>
        </row>
        <row r="529">
          <cell r="A529" t="str">
            <v>D-RNGA</v>
          </cell>
          <cell r="B529" t="str">
            <v>VAR_fout</v>
          </cell>
          <cell r="C529" t="str">
            <v>RNGA</v>
          </cell>
          <cell r="D529">
            <v>47.36149883589561</v>
          </cell>
          <cell r="E529">
            <v>48.283039432491243</v>
          </cell>
          <cell r="F529">
            <v>53.091502296614017</v>
          </cell>
          <cell r="G529">
            <v>52.98294047810711</v>
          </cell>
          <cell r="H529">
            <v>46.495578039089018</v>
          </cell>
          <cell r="I529">
            <v>29.191863630840686</v>
          </cell>
          <cell r="J529">
            <v>20.495194340389386</v>
          </cell>
          <cell r="K529">
            <v>11.894954800454993</v>
          </cell>
          <cell r="L529">
            <v>10.453028033751629</v>
          </cell>
          <cell r="M529">
            <v>10.161019496638975</v>
          </cell>
          <cell r="N529">
            <v>10.485239223303074</v>
          </cell>
          <cell r="O529">
            <v>9.3024787531402708</v>
          </cell>
        </row>
        <row r="530">
          <cell r="A530" t="str">
            <v>D-RNGA</v>
          </cell>
          <cell r="B530" t="str">
            <v>VAR_fout</v>
          </cell>
          <cell r="C530" t="str">
            <v>RSH2</v>
          </cell>
          <cell r="G530">
            <v>0.20256554873049387</v>
          </cell>
          <cell r="H530">
            <v>0.24735410892249712</v>
          </cell>
          <cell r="I530">
            <v>0.3220331683163169</v>
          </cell>
          <cell r="J530">
            <v>0.10831227003649378</v>
          </cell>
          <cell r="K530">
            <v>8.0499849067857884E-2</v>
          </cell>
          <cell r="L530">
            <v>0.20634452357519545</v>
          </cell>
          <cell r="M530">
            <v>0.23739115806425409</v>
          </cell>
          <cell r="N530">
            <v>0.19469434133138519</v>
          </cell>
          <cell r="O530">
            <v>0.24131329092473033</v>
          </cell>
        </row>
        <row r="531">
          <cell r="A531" t="str">
            <v>D-RNGA</v>
          </cell>
          <cell r="B531" t="str">
            <v>VAR_fin</v>
          </cell>
          <cell r="C531" t="str">
            <v>NGA</v>
          </cell>
          <cell r="D531">
            <v>47.203048510102114</v>
          </cell>
          <cell r="E531">
            <v>48.426719061394998</v>
          </cell>
          <cell r="F531">
            <v>53.250537743097418</v>
          </cell>
          <cell r="G531">
            <v>53.142294928498366</v>
          </cell>
          <cell r="H531">
            <v>46.634288012743596</v>
          </cell>
          <cell r="I531">
            <v>29.189963563289968</v>
          </cell>
          <cell r="J531">
            <v>19.699860983750039</v>
          </cell>
          <cell r="K531">
            <v>8.9687007408114336</v>
          </cell>
          <cell r="L531">
            <v>7.5225508636511389</v>
          </cell>
          <cell r="M531">
            <v>7.229712877529348</v>
          </cell>
          <cell r="N531">
            <v>7.5548198585230821</v>
          </cell>
          <cell r="O531">
            <v>6.3684123747875692</v>
          </cell>
        </row>
        <row r="532">
          <cell r="A532" t="str">
            <v>D-RNGA</v>
          </cell>
          <cell r="B532" t="str">
            <v>VAR_fin</v>
          </cell>
          <cell r="C532" t="str">
            <v>BNGA</v>
          </cell>
          <cell r="D532">
            <v>0.30975229769465706</v>
          </cell>
          <cell r="E532">
            <v>1.0566314638486717E-2</v>
          </cell>
          <cell r="F532">
            <v>1.0571706713060215E-2</v>
          </cell>
          <cell r="G532">
            <v>1.0579358231452242E-2</v>
          </cell>
          <cell r="H532">
            <v>1.0642262257215238E-2</v>
          </cell>
          <cell r="I532">
            <v>9.6207437068231996E-2</v>
          </cell>
          <cell r="J532">
            <v>0.86118012381733022</v>
          </cell>
          <cell r="K532">
            <v>2.9645385304892997</v>
          </cell>
          <cell r="L532">
            <v>2.9645506156009636</v>
          </cell>
          <cell r="M532">
            <v>2.9645581105484018</v>
          </cell>
          <cell r="N532">
            <v>2.9645607708034318</v>
          </cell>
          <cell r="O532">
            <v>2.9645783844018321</v>
          </cell>
        </row>
        <row r="533">
          <cell r="A533" t="str">
            <v>D-RNGA</v>
          </cell>
          <cell r="B533" t="str">
            <v>VAR_fin</v>
          </cell>
          <cell r="C533" t="str">
            <v>H2</v>
          </cell>
          <cell r="G533">
            <v>0.20256554873049351</v>
          </cell>
          <cell r="H533">
            <v>0.24735410892250001</v>
          </cell>
          <cell r="I533">
            <v>0.32203221820081496</v>
          </cell>
          <cell r="J533">
            <v>0.10831227003649384</v>
          </cell>
          <cell r="K533">
            <v>8.0500651874102297E-2</v>
          </cell>
          <cell r="L533">
            <v>0.20634449027282253</v>
          </cell>
          <cell r="M533">
            <v>0.23739115806425537</v>
          </cell>
          <cell r="N533">
            <v>0.19469504725488251</v>
          </cell>
          <cell r="O533">
            <v>0.2413158904175928</v>
          </cell>
        </row>
        <row r="534">
          <cell r="A534" t="str">
            <v>D-RNGA</v>
          </cell>
          <cell r="B534" t="str">
            <v>VAR_ncap</v>
          </cell>
          <cell r="C534" t="str">
            <v>-</v>
          </cell>
          <cell r="D534">
            <v>4.9821613071856102E-6</v>
          </cell>
          <cell r="E534">
            <v>9.7262170203411295E-7</v>
          </cell>
          <cell r="F534">
            <v>1.29082395051721E-6</v>
          </cell>
          <cell r="G534">
            <v>1.0858184968826901E-6</v>
          </cell>
          <cell r="H534">
            <v>1.60295136649339E-6</v>
          </cell>
          <cell r="I534">
            <v>2.1917279485044101E-6</v>
          </cell>
          <cell r="J534">
            <v>3.9893320366447003E-6</v>
          </cell>
          <cell r="K534">
            <v>3.1405896108239297E-5</v>
          </cell>
          <cell r="L534">
            <v>0.61247849099517204</v>
          </cell>
          <cell r="M534">
            <v>6.6402556471713704E-4</v>
          </cell>
          <cell r="N534">
            <v>1.77296314294513E-2</v>
          </cell>
          <cell r="O534">
            <v>1.19120373852695E-4</v>
          </cell>
        </row>
        <row r="535">
          <cell r="A535" t="str">
            <v>D-RNGA</v>
          </cell>
          <cell r="B535" t="str">
            <v>VAR_cap</v>
          </cell>
          <cell r="C535" t="str">
            <v>-</v>
          </cell>
          <cell r="D535">
            <v>3.0972449895572272</v>
          </cell>
          <cell r="E535">
            <v>3.0972459621789294</v>
          </cell>
          <cell r="F535">
            <v>3.0972472530028798</v>
          </cell>
          <cell r="G535">
            <v>3.0972483388213767</v>
          </cell>
          <cell r="H535">
            <v>3.097249941772743</v>
          </cell>
          <cell r="I535">
            <v>3.0972521335006915</v>
          </cell>
          <cell r="J535">
            <v>3.0972561228327282</v>
          </cell>
          <cell r="K535">
            <v>1.0580561515203866</v>
          </cell>
          <cell r="L535">
            <v>0.61252601232808801</v>
          </cell>
          <cell r="M535">
            <v>0.613185873472882</v>
          </cell>
          <cell r="N535">
            <v>0.63091230812918897</v>
          </cell>
          <cell r="O535">
            <v>0.63103045827065296</v>
          </cell>
        </row>
        <row r="536">
          <cell r="A536" t="str">
            <v>RHNS-SHLTHCHPNGA</v>
          </cell>
          <cell r="B536" t="str">
            <v>VAR_fout</v>
          </cell>
          <cell r="C536" t="str">
            <v>RHNS-SHLTHC-NGA</v>
          </cell>
          <cell r="E536">
            <v>8.8385884708277551E-4</v>
          </cell>
          <cell r="F536">
            <v>1.3044551791174617E-2</v>
          </cell>
          <cell r="G536">
            <v>1.2066292729365513E-2</v>
          </cell>
          <cell r="H536">
            <v>1.2640103357647184E-2</v>
          </cell>
          <cell r="I536">
            <v>7.6676845139100848E-3</v>
          </cell>
          <cell r="L536">
            <v>7.9549193034230779E-3</v>
          </cell>
          <cell r="M536">
            <v>1.58863972703925E-2</v>
          </cell>
          <cell r="N536">
            <v>9.9783767256472321E-3</v>
          </cell>
          <cell r="O536">
            <v>1.7876371384268185E-2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RHNSLTHCHPC</v>
          </cell>
          <cell r="E537">
            <v>8.8385884708277551E-4</v>
          </cell>
          <cell r="F537">
            <v>1.3044551791174617E-2</v>
          </cell>
          <cell r="G537">
            <v>1.2066292729365513E-2</v>
          </cell>
          <cell r="H537">
            <v>1.2640103357647184E-2</v>
          </cell>
          <cell r="I537">
            <v>7.6676845139100848E-3</v>
          </cell>
          <cell r="L537">
            <v>7.9549193034230779E-3</v>
          </cell>
          <cell r="M537">
            <v>1.58863972703925E-2</v>
          </cell>
          <cell r="N537">
            <v>9.9783767256472321E-3</v>
          </cell>
          <cell r="O537">
            <v>1.7876371384268185E-2</v>
          </cell>
        </row>
        <row r="538">
          <cell r="A538" t="str">
            <v>RHNS-SHLTHCHPNGA</v>
          </cell>
          <cell r="B538" t="str">
            <v>VAR_fin</v>
          </cell>
          <cell r="C538" t="str">
            <v>RHNS_LTH_CHPNGA_ON</v>
          </cell>
          <cell r="E538">
            <v>8.9278671422502582E-4</v>
          </cell>
          <cell r="F538">
            <v>1.3176314940580426E-2</v>
          </cell>
          <cell r="G538">
            <v>1.2188174474106573E-2</v>
          </cell>
          <cell r="H538">
            <v>1.2767781169340596E-2</v>
          </cell>
          <cell r="I538">
            <v>7.745135872636446E-3</v>
          </cell>
          <cell r="L538">
            <v>8.0352720236596797E-3</v>
          </cell>
          <cell r="M538">
            <v>1.6046865929689395E-2</v>
          </cell>
          <cell r="N538">
            <v>1.0079168409744679E-2</v>
          </cell>
          <cell r="O538">
            <v>1.8056940792190106E-2</v>
          </cell>
        </row>
        <row r="539">
          <cell r="A539" t="str">
            <v>RHNS-SHLTHCHPNGA</v>
          </cell>
          <cell r="B539" t="str">
            <v>VAR_ncap</v>
          </cell>
          <cell r="C539" t="str">
            <v>-</v>
          </cell>
          <cell r="E539">
            <v>1.0845746850157701E-4</v>
          </cell>
          <cell r="F539">
            <v>1.3911223022845601E-3</v>
          </cell>
          <cell r="G539">
            <v>9.53852741114643E-4</v>
          </cell>
          <cell r="H539">
            <v>8.3563510402182104E-4</v>
          </cell>
          <cell r="I539">
            <v>5.9201283099558197E-4</v>
          </cell>
          <cell r="J539">
            <v>2.1811664566080201E-7</v>
          </cell>
          <cell r="K539">
            <v>2.89546339672028E-7</v>
          </cell>
          <cell r="L539">
            <v>9.9076214390919908E-4</v>
          </cell>
          <cell r="M539">
            <v>1.57983396194198E-3</v>
          </cell>
          <cell r="N539">
            <v>7.6788881239858102E-4</v>
          </cell>
          <cell r="O539">
            <v>1.7234726917937399E-3</v>
          </cell>
        </row>
        <row r="540">
          <cell r="A540" t="str">
            <v>RHNS-SHLTHCHPNGA</v>
          </cell>
          <cell r="B540" t="str">
            <v>VAR_cap</v>
          </cell>
          <cell r="C540" t="str">
            <v>-</v>
          </cell>
          <cell r="E540">
            <v>1.0845746850157701E-4</v>
          </cell>
          <cell r="F540">
            <v>1.4594648737537312E-3</v>
          </cell>
          <cell r="G540">
            <v>1.4124449555697502E-3</v>
          </cell>
          <cell r="H540">
            <v>1.3999694780615901E-3</v>
          </cell>
          <cell r="I540">
            <v>8.508177741317301E-4</v>
          </cell>
          <cell r="J540">
            <v>-2.9923979960599922E-17</v>
          </cell>
          <cell r="K540">
            <v>-1.951563910473908E-18</v>
          </cell>
          <cell r="L540">
            <v>9.9080815593908644E-4</v>
          </cell>
          <cell r="M540">
            <v>1.956208043268598E-3</v>
          </cell>
          <cell r="N540">
            <v>1.2460045567594901E-3</v>
          </cell>
          <cell r="O540">
            <v>2.2329028654360502E-3</v>
          </cell>
        </row>
        <row r="541">
          <cell r="A541" t="str">
            <v>D-SCOM_LTH_CHPWOD</v>
          </cell>
          <cell r="B541" t="str">
            <v>VAR_fout</v>
          </cell>
          <cell r="C541" t="str">
            <v>SCOM_LTH_CHPWOD_ON</v>
          </cell>
          <cell r="G541">
            <v>6.3909219130704178E-3</v>
          </cell>
          <cell r="H541">
            <v>1.0330959729945336E-2</v>
          </cell>
          <cell r="I541">
            <v>2.150753034927453E-2</v>
          </cell>
          <cell r="J541">
            <v>1.9300139234652566E-2</v>
          </cell>
          <cell r="K541">
            <v>1.6902918024477739E-2</v>
          </cell>
          <cell r="L541">
            <v>3.4946064670160586E-2</v>
          </cell>
          <cell r="M541">
            <v>1.9491596419920008E-2</v>
          </cell>
          <cell r="N541">
            <v>1.7628203943513922E-2</v>
          </cell>
          <cell r="O541">
            <v>2.3961326672694849E-2</v>
          </cell>
        </row>
        <row r="542">
          <cell r="A542" t="str">
            <v>D-SCOM_LTH_CHPWOD</v>
          </cell>
          <cell r="B542" t="str">
            <v>VAR_fout</v>
          </cell>
          <cell r="C542" t="str">
            <v>LTH</v>
          </cell>
          <cell r="G542">
            <v>3.0639781644921656E-5</v>
          </cell>
          <cell r="H542">
            <v>3.6152467303576052E-5</v>
          </cell>
          <cell r="I542">
            <v>5.3972138210650984E-5</v>
          </cell>
          <cell r="J542">
            <v>1.074751490064666E-4</v>
          </cell>
          <cell r="K542">
            <v>5.7524787134552125E-5</v>
          </cell>
          <cell r="L542">
            <v>1.0594149186053934E-4</v>
          </cell>
          <cell r="M542">
            <v>7.4301426077888092E-5</v>
          </cell>
          <cell r="N542">
            <v>7.7128198257925672E-5</v>
          </cell>
          <cell r="O542">
            <v>1.0718219403953861E-4</v>
          </cell>
        </row>
        <row r="543">
          <cell r="A543" t="str">
            <v>D-SCOM_LTH_CHPWOD</v>
          </cell>
          <cell r="B543" t="str">
            <v>VAR_fin</v>
          </cell>
          <cell r="C543" t="str">
            <v>SCOM_LTH_CHPWOD</v>
          </cell>
          <cell r="G543">
            <v>6.4215616947153366E-3</v>
          </cell>
          <cell r="H543">
            <v>1.0367112197248904E-2</v>
          </cell>
          <cell r="I543">
            <v>2.1561502487485187E-2</v>
          </cell>
          <cell r="J543">
            <v>1.9407614383659021E-2</v>
          </cell>
          <cell r="K543">
            <v>1.6960442811612266E-2</v>
          </cell>
          <cell r="L543">
            <v>3.505200616202115E-2</v>
          </cell>
          <cell r="M543">
            <v>1.9565897845997895E-2</v>
          </cell>
          <cell r="N543">
            <v>1.7705332141771842E-2</v>
          </cell>
          <cell r="O543">
            <v>2.4068508866734374E-2</v>
          </cell>
        </row>
        <row r="544">
          <cell r="A544" t="str">
            <v>D-SCOM_KEV_BIO_ELC_CHP</v>
          </cell>
          <cell r="B544" t="str">
            <v>VAR_fout</v>
          </cell>
          <cell r="C544" t="str">
            <v>ELC5</v>
          </cell>
          <cell r="D544">
            <v>0.9580728627881101</v>
          </cell>
          <cell r="E544">
            <v>1.1064352340529819</v>
          </cell>
          <cell r="F544">
            <v>1.1349893474766877</v>
          </cell>
          <cell r="G544">
            <v>1.1347724854507306</v>
          </cell>
          <cell r="H544">
            <v>0.56784390240549842</v>
          </cell>
          <cell r="I544">
            <v>0.56808073045589069</v>
          </cell>
          <cell r="J544">
            <v>0.57399157731930039</v>
          </cell>
          <cell r="K544">
            <v>0.58190385762653163</v>
          </cell>
          <cell r="L544">
            <v>0.58100489154102675</v>
          </cell>
          <cell r="M544">
            <v>0.57836967313859011</v>
          </cell>
          <cell r="N544">
            <v>0.62594490106633049</v>
          </cell>
          <cell r="O544">
            <v>0.62706264189764338</v>
          </cell>
        </row>
        <row r="545">
          <cell r="A545" t="str">
            <v>D-SCOM_KEV_BIO_ELC_CHP</v>
          </cell>
          <cell r="B545" t="str">
            <v>VAR_fout</v>
          </cell>
          <cell r="C545" t="str">
            <v>SCOM_ELC</v>
          </cell>
          <cell r="D545">
            <v>1.3442522153312838E-3</v>
          </cell>
          <cell r="E545">
            <v>5.4448649249134984E-4</v>
          </cell>
          <cell r="F545">
            <v>8.7075564942372158E-4</v>
          </cell>
          <cell r="G545">
            <v>2.219340346084276E-3</v>
          </cell>
          <cell r="H545">
            <v>0.56924235617794872</v>
          </cell>
          <cell r="I545">
            <v>0.56906704446985035</v>
          </cell>
          <cell r="J545">
            <v>0.57527546768310467</v>
          </cell>
          <cell r="K545">
            <v>0.58451092165569429</v>
          </cell>
          <cell r="L545">
            <v>0.58541827986117112</v>
          </cell>
          <cell r="M545">
            <v>0.58811691029384983</v>
          </cell>
          <cell r="N545">
            <v>0.63305274448337978</v>
          </cell>
          <cell r="O545">
            <v>0.63414954065299933</v>
          </cell>
        </row>
        <row r="546">
          <cell r="A546" t="str">
            <v>D-SCOM_KEV_BIO_ELC_CHP</v>
          </cell>
          <cell r="B546" t="str">
            <v>VAR_fin</v>
          </cell>
          <cell r="C546" t="str">
            <v>SCOM_KEV_BIO_ELC_CHP</v>
          </cell>
          <cell r="D546">
            <v>0.95941711500344118</v>
          </cell>
          <cell r="E546">
            <v>1.1069797205454748</v>
          </cell>
          <cell r="F546">
            <v>1.1358335844234428</v>
          </cell>
          <cell r="G546">
            <v>1.1369653070941461</v>
          </cell>
          <cell r="H546">
            <v>1.1370597398807774</v>
          </cell>
          <cell r="I546">
            <v>1.1371212562230706</v>
          </cell>
          <cell r="J546">
            <v>1.1492404312691979</v>
          </cell>
          <cell r="K546">
            <v>1.1663882252987534</v>
          </cell>
          <cell r="L546">
            <v>1.1663966526995289</v>
          </cell>
          <cell r="M546">
            <v>1.1664600647297709</v>
          </cell>
          <cell r="N546">
            <v>1.2589711268470418</v>
          </cell>
          <cell r="O546">
            <v>1.2611847160818366</v>
          </cell>
        </row>
        <row r="547">
          <cell r="A547" t="str">
            <v>RHES-SHLTHCHPWOD</v>
          </cell>
          <cell r="B547" t="str">
            <v>VAR_fout</v>
          </cell>
          <cell r="C547" t="str">
            <v>RHES-SHLTHC-WOD</v>
          </cell>
          <cell r="G547">
            <v>3.9739040078585587E-3</v>
          </cell>
          <cell r="H547">
            <v>8.8827427190328392E-3</v>
          </cell>
          <cell r="I547">
            <v>2.1957007937301477E-2</v>
          </cell>
          <cell r="J547">
            <v>2.7027458594016521E-2</v>
          </cell>
          <cell r="K547">
            <v>5.2488665517326852E-2</v>
          </cell>
          <cell r="L547">
            <v>3.5482623115873212E-2</v>
          </cell>
          <cell r="M547">
            <v>2.3746003215765567E-2</v>
          </cell>
          <cell r="N547">
            <v>2.6831056180954369E-2</v>
          </cell>
          <cell r="O547">
            <v>2.4482196741085187E-2</v>
          </cell>
        </row>
        <row r="548">
          <cell r="A548" t="str">
            <v>RHES-SHLTHCHPWOD</v>
          </cell>
          <cell r="B548" t="str">
            <v>VAR_fin</v>
          </cell>
          <cell r="C548" t="str">
            <v>RHESLTHCHPC</v>
          </cell>
          <cell r="G548">
            <v>3.9739040078585587E-3</v>
          </cell>
          <cell r="H548">
            <v>8.8827427190328392E-3</v>
          </cell>
          <cell r="I548">
            <v>2.1957007937301477E-2</v>
          </cell>
          <cell r="J548">
            <v>2.7027458594016521E-2</v>
          </cell>
          <cell r="K548">
            <v>5.2488665517326852E-2</v>
          </cell>
          <cell r="L548">
            <v>3.5482623115873212E-2</v>
          </cell>
          <cell r="M548">
            <v>2.3746003215765567E-2</v>
          </cell>
          <cell r="N548">
            <v>2.6831056180954369E-2</v>
          </cell>
          <cell r="O548">
            <v>2.4482196741085187E-2</v>
          </cell>
        </row>
        <row r="549">
          <cell r="A549" t="str">
            <v>RHES-SHLTHCHPWOD</v>
          </cell>
          <cell r="B549" t="str">
            <v>VAR_fin</v>
          </cell>
          <cell r="C549" t="str">
            <v>RHES_LTH_CHPWOD_ON</v>
          </cell>
          <cell r="G549">
            <v>4.0140444523823812E-3</v>
          </cell>
          <cell r="H549">
            <v>8.9724673929624521E-3</v>
          </cell>
          <cell r="I549">
            <v>2.217879589626412E-2</v>
          </cell>
          <cell r="J549">
            <v>2.7300463226279315E-2</v>
          </cell>
          <cell r="K549">
            <v>5.3018854057905906E-2</v>
          </cell>
          <cell r="L549">
            <v>3.584103345037698E-2</v>
          </cell>
          <cell r="M549">
            <v>2.3985861834106628E-2</v>
          </cell>
          <cell r="N549">
            <v>2.7102076950458926E-2</v>
          </cell>
          <cell r="O549">
            <v>2.4729491657661813E-2</v>
          </cell>
        </row>
        <row r="550">
          <cell r="A550" t="str">
            <v>RHES-SHLTHCHPWOD</v>
          </cell>
          <cell r="B550" t="str">
            <v>VAR_ncap</v>
          </cell>
          <cell r="C550" t="str">
            <v>-</v>
          </cell>
          <cell r="G550">
            <v>5.1823363271930902E-4</v>
          </cell>
          <cell r="H550">
            <v>8.0497104401521197E-4</v>
          </cell>
          <cell r="I550">
            <v>1.8994616869401999E-3</v>
          </cell>
          <cell r="J550">
            <v>1.79750107373965E-3</v>
          </cell>
          <cell r="K550">
            <v>3.7518777555372398E-3</v>
          </cell>
          <cell r="L550">
            <v>2.3789693152945E-3</v>
          </cell>
          <cell r="M550">
            <v>1.7134508846503901E-3</v>
          </cell>
          <cell r="N550">
            <v>1.8340922578449501E-3</v>
          </cell>
          <cell r="O550">
            <v>1.88136555241041E-3</v>
          </cell>
        </row>
        <row r="551">
          <cell r="A551" t="str">
            <v>RHES-SHLTHCHPWOD</v>
          </cell>
          <cell r="B551" t="str">
            <v>VAR_cap</v>
          </cell>
          <cell r="C551" t="str">
            <v>-</v>
          </cell>
          <cell r="G551">
            <v>5.1823363271930902E-4</v>
          </cell>
          <cell r="H551">
            <v>1.0003573521138818E-3</v>
          </cell>
          <cell r="I551">
            <v>2.278558891027438E-3</v>
          </cell>
          <cell r="J551">
            <v>2.6320283769415299E-3</v>
          </cell>
          <cell r="K551">
            <v>4.8513248724172692E-3</v>
          </cell>
          <cell r="L551">
            <v>3.6093739040376892E-3</v>
          </cell>
          <cell r="M551">
            <v>2.7334178234333208E-3</v>
          </cell>
          <cell r="N551">
            <v>2.71499073718179E-3</v>
          </cell>
          <cell r="O551">
            <v>2.8584533087881404E-3</v>
          </cell>
        </row>
        <row r="552">
          <cell r="A552" t="str">
            <v>RHES-SHSTG-NGAHP</v>
          </cell>
          <cell r="B552" t="str">
            <v>VAR_fout</v>
          </cell>
          <cell r="C552" t="str">
            <v>RHES-SHANGAH</v>
          </cell>
          <cell r="F552">
            <v>1.0283203642524803E-3</v>
          </cell>
          <cell r="G552">
            <v>9.5214785574312543E-4</v>
          </cell>
          <cell r="H552">
            <v>0.23945981974586944</v>
          </cell>
          <cell r="I552">
            <v>0.28329122619877023</v>
          </cell>
          <cell r="J552">
            <v>0.29551734786053496</v>
          </cell>
          <cell r="K552">
            <v>1.0673855994331233E-3</v>
          </cell>
          <cell r="L552">
            <v>1.1279161312299898E-3</v>
          </cell>
          <cell r="M552">
            <v>1.0400018112791487E-3</v>
          </cell>
          <cell r="N552">
            <v>1.2088965692203721E-3</v>
          </cell>
          <cell r="O552">
            <v>1.0223688081768688E-3</v>
          </cell>
        </row>
        <row r="553">
          <cell r="A553" t="str">
            <v>RHES-SHSTG-NGAHP</v>
          </cell>
          <cell r="B553" t="str">
            <v>VAR_fin</v>
          </cell>
          <cell r="C553" t="str">
            <v>RHES-SHANGAH</v>
          </cell>
          <cell r="F553">
            <v>1.0298268960571681E-3</v>
          </cell>
          <cell r="G553">
            <v>9.5365185174393072E-4</v>
          </cell>
          <cell r="H553">
            <v>0.23947986221164969</v>
          </cell>
          <cell r="I553">
            <v>0.28331126914211008</v>
          </cell>
          <cell r="J553">
            <v>0.29553766387340918</v>
          </cell>
          <cell r="K553">
            <v>1.0689187590662663E-3</v>
          </cell>
          <cell r="L553">
            <v>1.1294389217722197E-3</v>
          </cell>
          <cell r="M553">
            <v>1.0415425758769901E-3</v>
          </cell>
          <cell r="N553">
            <v>1.2104295365432218E-3</v>
          </cell>
          <cell r="O553">
            <v>1.0239426074137321E-3</v>
          </cell>
        </row>
        <row r="554">
          <cell r="A554" t="str">
            <v>RHES-SHSTG-NGAHP</v>
          </cell>
          <cell r="B554" t="str">
            <v>VAR_ncap</v>
          </cell>
          <cell r="C554" t="str">
            <v>-</v>
          </cell>
          <cell r="D554">
            <v>9.6030359038768402E-5</v>
          </cell>
          <cell r="E554">
            <v>1.32664333337554E-6</v>
          </cell>
          <cell r="F554">
            <v>2.6372440859804999E-4</v>
          </cell>
          <cell r="G554">
            <v>1.0101421526406699E-4</v>
          </cell>
          <cell r="H554">
            <v>4.3678422515318401E-2</v>
          </cell>
          <cell r="I554">
            <v>2.7443387095007398E-4</v>
          </cell>
          <cell r="J554">
            <v>2.9956612286807202E-4</v>
          </cell>
          <cell r="K554">
            <v>2.1013520813903199E-4</v>
          </cell>
          <cell r="L554">
            <v>2.00968764577222E-4</v>
          </cell>
          <cell r="M554">
            <v>2.3502652466861801E-4</v>
          </cell>
          <cell r="N554">
            <v>2.16318586350431E-4</v>
          </cell>
          <cell r="O554">
            <v>2.9125714396441299E-4</v>
          </cell>
        </row>
        <row r="555">
          <cell r="A555" t="str">
            <v>RHES-SHSTG-NGAHP</v>
          </cell>
          <cell r="B555" t="str">
            <v>VAR_cap</v>
          </cell>
          <cell r="C555" t="str">
            <v>-</v>
          </cell>
          <cell r="D555">
            <v>9.6030359038768402E-5</v>
          </cell>
          <cell r="E555">
            <v>1.7853906965823021E-6</v>
          </cell>
          <cell r="F555">
            <v>2.6476856249690742E-4</v>
          </cell>
          <cell r="G555">
            <v>2.6668586030750499E-4</v>
          </cell>
          <cell r="H555">
            <v>4.3885913657884128E-2</v>
          </cell>
          <cell r="I555">
            <v>4.3708446323075328E-2</v>
          </cell>
          <cell r="J555">
            <v>4.3653603818998993E-2</v>
          </cell>
          <cell r="K555">
            <v>3.4728420179803803E-4</v>
          </cell>
          <cell r="L555">
            <v>3.2415673542465605E-4</v>
          </cell>
          <cell r="M555">
            <v>3.6450353317548896E-4</v>
          </cell>
          <cell r="N555">
            <v>3.4718734884368305E-4</v>
          </cell>
          <cell r="O555">
            <v>4.3974815257143103E-4</v>
          </cell>
        </row>
        <row r="556">
          <cell r="A556" t="str">
            <v>D-RHNS_SOLELC</v>
          </cell>
          <cell r="B556" t="str">
            <v>VAR_fout</v>
          </cell>
          <cell r="C556" t="str">
            <v>RHNS_ELC</v>
          </cell>
          <cell r="E556">
            <v>3.6311163600697631E-5</v>
          </cell>
          <cell r="F556">
            <v>3.3175934322516231E-3</v>
          </cell>
          <cell r="G556">
            <v>3.5959048672338776E-3</v>
          </cell>
          <cell r="H556">
            <v>5.796837867229945E-3</v>
          </cell>
          <cell r="I556">
            <v>6.5143037743537842E-3</v>
          </cell>
          <cell r="J556">
            <v>7.0431783899117962E-3</v>
          </cell>
          <cell r="K556">
            <v>1.1687563312337114E-2</v>
          </cell>
          <cell r="L556">
            <v>1.0936055483965697E-2</v>
          </cell>
          <cell r="M556">
            <v>1.0876469550220837E-2</v>
          </cell>
          <cell r="N556">
            <v>1.1738131715163504E-2</v>
          </cell>
          <cell r="O556">
            <v>1.1624624582359536E-2</v>
          </cell>
        </row>
        <row r="557">
          <cell r="A557" t="str">
            <v>D-RHNS_SOLELC</v>
          </cell>
          <cell r="B557" t="str">
            <v>VAR_fout</v>
          </cell>
          <cell r="C557" t="str">
            <v>ELC5</v>
          </cell>
          <cell r="E557">
            <v>3.6763373479272913E-5</v>
          </cell>
          <cell r="F557">
            <v>3.3204448235385859E-3</v>
          </cell>
          <cell r="G557">
            <v>3.5879338461142743E-3</v>
          </cell>
          <cell r="H557">
            <v>5.8450413251175653E-3</v>
          </cell>
          <cell r="I557">
            <v>6.4497134526629177E-3</v>
          </cell>
          <cell r="J557">
            <v>6.8979680556304013E-3</v>
          </cell>
          <cell r="K557">
            <v>1.1400272182918435E-2</v>
          </cell>
          <cell r="L557">
            <v>1.0721669688460674E-2</v>
          </cell>
          <cell r="M557">
            <v>1.0408801279049777E-2</v>
          </cell>
          <cell r="N557">
            <v>1.1515586713173605E-2</v>
          </cell>
          <cell r="O557">
            <v>1.1482056568734182E-2</v>
          </cell>
        </row>
        <row r="558">
          <cell r="A558" t="str">
            <v>D-RHNS_SOLELC</v>
          </cell>
          <cell r="B558" t="str">
            <v>VAR_fin</v>
          </cell>
          <cell r="C558" t="str">
            <v>RHNS_SOL_ELC</v>
          </cell>
          <cell r="E558">
            <v>4.2935097029295136E-5</v>
          </cell>
          <cell r="F558">
            <v>6.6380382557902047E-3</v>
          </cell>
          <cell r="G558">
            <v>7.1838387133481528E-3</v>
          </cell>
          <cell r="H558">
            <v>1.164187919234751E-2</v>
          </cell>
          <cell r="I558">
            <v>1.29640172270167E-2</v>
          </cell>
          <cell r="J558">
            <v>1.394114644554219E-2</v>
          </cell>
          <cell r="K558">
            <v>2.3087835495255542E-2</v>
          </cell>
          <cell r="L558">
            <v>2.1657725172426361E-2</v>
          </cell>
          <cell r="M558">
            <v>2.1285270829270626E-2</v>
          </cell>
          <cell r="N558">
            <v>2.3253718428337112E-2</v>
          </cell>
          <cell r="O558">
            <v>2.3106681151093714E-2</v>
          </cell>
        </row>
        <row r="559">
          <cell r="A559" t="str">
            <v>D-IHFO</v>
          </cell>
          <cell r="B559" t="str">
            <v>VAR_fout</v>
          </cell>
          <cell r="C559" t="str">
            <v>CO2</v>
          </cell>
          <cell r="D559">
            <v>213.78345244708899</v>
          </cell>
          <cell r="E559">
            <v>212.860865652695</v>
          </cell>
          <cell r="F559">
            <v>1.1370203927784199</v>
          </cell>
          <cell r="G559">
            <v>0.26372699274192501</v>
          </cell>
          <cell r="H559">
            <v>0.36944506595541299</v>
          </cell>
          <cell r="I559">
            <v>0.67613528733038397</v>
          </cell>
          <cell r="J559">
            <v>0.30848698738521901</v>
          </cell>
        </row>
        <row r="560">
          <cell r="A560" t="str">
            <v>D-IHFO</v>
          </cell>
          <cell r="B560" t="str">
            <v>VAR_fout</v>
          </cell>
          <cell r="C560" t="str">
            <v>IHFO</v>
          </cell>
          <cell r="D560">
            <v>2.7300392162203675</v>
          </cell>
          <cell r="E560">
            <v>2.7182576770028435</v>
          </cell>
          <cell r="F560">
            <v>1.4519880871956742E-2</v>
          </cell>
          <cell r="G560">
            <v>3.3678239560637267E-3</v>
          </cell>
          <cell r="H560">
            <v>4.7178558805762759E-3</v>
          </cell>
          <cell r="I560">
            <v>8.634325195675396E-3</v>
          </cell>
          <cell r="J560">
            <v>3.9394142232021543E-3</v>
          </cell>
        </row>
        <row r="561">
          <cell r="A561" t="str">
            <v>D-IHFO</v>
          </cell>
          <cell r="B561" t="str">
            <v>VAR_fin</v>
          </cell>
          <cell r="C561" t="str">
            <v>HFO</v>
          </cell>
          <cell r="D561">
            <v>2.7764084733388206</v>
          </cell>
          <cell r="E561">
            <v>2.7644268266583807</v>
          </cell>
          <cell r="F561">
            <v>1.4766498607511929E-2</v>
          </cell>
          <cell r="G561">
            <v>3.4250258797652554E-3</v>
          </cell>
          <cell r="H561">
            <v>4.7979878695508203E-3</v>
          </cell>
          <cell r="I561">
            <v>8.7809777575374639E-3</v>
          </cell>
          <cell r="J561">
            <v>4.00632451149635E-3</v>
          </cell>
        </row>
        <row r="562">
          <cell r="A562" t="str">
            <v>RHEM-SHCONBR</v>
          </cell>
          <cell r="B562" t="str">
            <v>VAR_fout</v>
          </cell>
          <cell r="C562" t="str">
            <v>RHEM-SHCON</v>
          </cell>
          <cell r="F562">
            <v>1.300228627314854E-3</v>
          </cell>
          <cell r="G562">
            <v>1.4012728868615014E-3</v>
          </cell>
          <cell r="H562">
            <v>2.0738708995984194E-3</v>
          </cell>
          <cell r="I562">
            <v>2.0784507079619984E-3</v>
          </cell>
          <cell r="J562">
            <v>2.2185217794151012E-3</v>
          </cell>
          <cell r="K562">
            <v>5.3516487324212223E-3</v>
          </cell>
          <cell r="L562">
            <v>1.0695498346916573E-2</v>
          </cell>
          <cell r="M562">
            <v>1.0052931657774737E-2</v>
          </cell>
          <cell r="N562">
            <v>0.9830463355546738</v>
          </cell>
          <cell r="O562">
            <v>0.44329812412052055</v>
          </cell>
        </row>
        <row r="563">
          <cell r="A563" t="str">
            <v>RHEM-SHCONBR</v>
          </cell>
          <cell r="B563" t="str">
            <v>VAR_fin</v>
          </cell>
          <cell r="C563" t="str">
            <v>CON</v>
          </cell>
          <cell r="F563">
            <v>1.300228627314854E-3</v>
          </cell>
          <cell r="G563">
            <v>1.4012728868615014E-3</v>
          </cell>
          <cell r="H563">
            <v>2.0738708995984194E-3</v>
          </cell>
          <cell r="I563">
            <v>2.0784507079619984E-3</v>
          </cell>
          <cell r="J563">
            <v>2.2185217794151012E-3</v>
          </cell>
          <cell r="K563">
            <v>5.3516487324212223E-3</v>
          </cell>
          <cell r="L563">
            <v>1.0695498346916573E-2</v>
          </cell>
          <cell r="M563">
            <v>1.0052931657774737E-2</v>
          </cell>
          <cell r="N563">
            <v>0.9830463355546738</v>
          </cell>
          <cell r="O563">
            <v>0.44329812412052055</v>
          </cell>
        </row>
        <row r="564">
          <cell r="A564" t="str">
            <v>RHEM-SHCONBR</v>
          </cell>
          <cell r="B564" t="str">
            <v>VAR_ncap</v>
          </cell>
          <cell r="C564" t="str">
            <v>-</v>
          </cell>
          <cell r="D564">
            <v>3.0103830571154399E-7</v>
          </cell>
          <cell r="E564">
            <v>7.4479609942302602E-7</v>
          </cell>
          <cell r="F564">
            <v>1.11704321733073E-4</v>
          </cell>
          <cell r="G564">
            <v>2.58314605906089E-6</v>
          </cell>
          <cell r="H564">
            <v>5.5759976802273303E-5</v>
          </cell>
          <cell r="I564">
            <v>4.9028087217766899E-6</v>
          </cell>
          <cell r="J564">
            <v>3.9946781282039599E-6</v>
          </cell>
          <cell r="K564">
            <v>2.19492369055234E-4</v>
          </cell>
          <cell r="L564">
            <v>4.10436814293357E-4</v>
          </cell>
          <cell r="M564">
            <v>3.4102880236946001E-6</v>
          </cell>
          <cell r="N564">
            <v>6.8675284415963198E-2</v>
          </cell>
          <cell r="O564">
            <v>3.3400660838824897E-7</v>
          </cell>
        </row>
        <row r="565">
          <cell r="A565" t="str">
            <v>RHEM-SHCONBR</v>
          </cell>
          <cell r="B565" t="str">
            <v>VAR_cap</v>
          </cell>
          <cell r="C565" t="str">
            <v>-</v>
          </cell>
          <cell r="D565">
            <v>3.0103830571154399E-7</v>
          </cell>
          <cell r="E565">
            <v>9.3748052662647605E-7</v>
          </cell>
          <cell r="F565">
            <v>1.1252009019883987E-4</v>
          </cell>
          <cell r="G565">
            <v>1.1496893150235393E-4</v>
          </cell>
          <cell r="H565">
            <v>1.7041804008403251E-4</v>
          </cell>
          <cell r="I565">
            <v>1.745798492162148E-4</v>
          </cell>
          <cell r="J565">
            <v>1.7828149471263682E-4</v>
          </cell>
          <cell r="K565">
            <v>3.9748608614708394E-4</v>
          </cell>
          <cell r="L565">
            <v>8.0777497548591539E-4</v>
          </cell>
          <cell r="M565">
            <v>8.1078370474581122E-4</v>
          </cell>
          <cell r="N565">
            <v>6.9486000588251912E-2</v>
          </cell>
          <cell r="O565">
            <v>6.9485587844456478E-2</v>
          </cell>
        </row>
        <row r="566">
          <cell r="A566" t="str">
            <v>RHEM-SHSOLBR</v>
          </cell>
          <cell r="B566" t="str">
            <v>VAR_fout</v>
          </cell>
          <cell r="C566" t="str">
            <v>RHEM-SHASOL</v>
          </cell>
          <cell r="D566">
            <v>0.40802555698508836</v>
          </cell>
          <cell r="E566">
            <v>0.4708876188649484</v>
          </cell>
          <cell r="F566">
            <v>0.46933924349015504</v>
          </cell>
          <cell r="G566">
            <v>0.47080294058970457</v>
          </cell>
          <cell r="H566">
            <v>0.41860735101273494</v>
          </cell>
          <cell r="I566">
            <v>1.3616478830964995</v>
          </cell>
          <cell r="J566">
            <v>1.6415045212350412</v>
          </cell>
          <cell r="K566">
            <v>1.6988434184949919</v>
          </cell>
          <cell r="L566">
            <v>1.2067532431114625</v>
          </cell>
          <cell r="M566">
            <v>5.7347611241044906E-2</v>
          </cell>
          <cell r="N566">
            <v>1.0832846128508309</v>
          </cell>
          <cell r="O566">
            <v>0.20330171653712115</v>
          </cell>
        </row>
        <row r="567">
          <cell r="A567" t="str">
            <v>RHEM-SHSOLBR</v>
          </cell>
          <cell r="B567" t="str">
            <v>VAR_fin</v>
          </cell>
          <cell r="C567" t="str">
            <v>SOL</v>
          </cell>
          <cell r="D567">
            <v>0.40802555698508836</v>
          </cell>
          <cell r="E567">
            <v>0.4708876188649484</v>
          </cell>
          <cell r="F567">
            <v>0.46933924349015504</v>
          </cell>
          <cell r="G567">
            <v>0.47080294058970457</v>
          </cell>
          <cell r="H567">
            <v>0.41860735101273494</v>
          </cell>
          <cell r="I567">
            <v>1.3616478830964995</v>
          </cell>
          <cell r="J567">
            <v>1.6415045212350412</v>
          </cell>
          <cell r="K567">
            <v>1.6988434184949919</v>
          </cell>
          <cell r="L567">
            <v>1.2067532431114625</v>
          </cell>
          <cell r="M567">
            <v>5.7347611241044906E-2</v>
          </cell>
          <cell r="N567">
            <v>1.0832846128508309</v>
          </cell>
          <cell r="O567">
            <v>0.20330171653712115</v>
          </cell>
        </row>
        <row r="568">
          <cell r="A568" t="str">
            <v>RHEM-SHSOLBR</v>
          </cell>
          <cell r="B568" t="str">
            <v>VAR_ncap</v>
          </cell>
          <cell r="C568" t="str">
            <v>-</v>
          </cell>
          <cell r="D568">
            <v>1.5193728861115201E-4</v>
          </cell>
          <cell r="E568">
            <v>9.1373071601524008E-3</v>
          </cell>
          <cell r="F568">
            <v>1.5986069518416901E-5</v>
          </cell>
          <cell r="G568">
            <v>3.62202383699726E-5</v>
          </cell>
          <cell r="H568">
            <v>4.8482993493173497E-2</v>
          </cell>
          <cell r="I568">
            <v>0.20975464334185301</v>
          </cell>
          <cell r="J568">
            <v>8.5241689124209E-2</v>
          </cell>
          <cell r="K568">
            <v>4.8517932553669797E-2</v>
          </cell>
          <cell r="L568">
            <v>0.18882025441640099</v>
          </cell>
          <cell r="M568">
            <v>0.106181353688233</v>
          </cell>
          <cell r="N568">
            <v>9.9789763357067393E-2</v>
          </cell>
          <cell r="O568">
            <v>0.13757744182303699</v>
          </cell>
        </row>
        <row r="569">
          <cell r="A569" t="str">
            <v>RHEM-SHSOLBR</v>
          </cell>
          <cell r="B569" t="str">
            <v>VAR_cap</v>
          </cell>
          <cell r="C569" t="str">
            <v>-</v>
          </cell>
          <cell r="D569">
            <v>5.9406858705649455E-2</v>
          </cell>
          <cell r="E569">
            <v>6.8544165865801851E-2</v>
          </cell>
          <cell r="F569">
            <v>6.8560151935320279E-2</v>
          </cell>
          <cell r="G569">
            <v>6.8596372173690245E-2</v>
          </cell>
          <cell r="H569">
            <v>6.8622891380276399E-2</v>
          </cell>
          <cell r="I569">
            <v>0.25827032331244798</v>
          </cell>
          <cell r="J569">
            <v>0.34347932595923503</v>
          </cell>
          <cell r="K569">
            <v>0.34351426501973198</v>
          </cell>
          <cell r="L569">
            <v>0.34351539827544703</v>
          </cell>
          <cell r="M569">
            <v>0.34351954065830398</v>
          </cell>
          <cell r="N569">
            <v>0.34352635532397902</v>
          </cell>
          <cell r="O569">
            <v>0.34354855886833802</v>
          </cell>
        </row>
        <row r="570">
          <cell r="A570" t="str">
            <v>SCOM-SHH2BR</v>
          </cell>
          <cell r="B570" t="str">
            <v>VAR_fout</v>
          </cell>
          <cell r="C570" t="str">
            <v>SCOM-SHH2B</v>
          </cell>
          <cell r="G570">
            <v>0.39701165581597181</v>
          </cell>
          <cell r="H570">
            <v>0.32760210879544482</v>
          </cell>
          <cell r="I570">
            <v>0.564159036764039</v>
          </cell>
          <cell r="J570">
            <v>0.12462219222203955</v>
          </cell>
          <cell r="K570">
            <v>0.20919978886675036</v>
          </cell>
          <cell r="L570">
            <v>1.5753211292026901</v>
          </cell>
          <cell r="M570">
            <v>1.5864188415815506</v>
          </cell>
          <cell r="N570">
            <v>1.5874445986188357</v>
          </cell>
          <cell r="O570">
            <v>1.3284330548262835</v>
          </cell>
        </row>
        <row r="571">
          <cell r="A571" t="str">
            <v>SCOM-SHH2BR</v>
          </cell>
          <cell r="B571" t="str">
            <v>VAR_fin</v>
          </cell>
          <cell r="C571" t="str">
            <v>RSH2</v>
          </cell>
          <cell r="G571">
            <v>0.41931568142361014</v>
          </cell>
          <cell r="H571">
            <v>0.34600672164912116</v>
          </cell>
          <cell r="I571">
            <v>0.59585336467213024</v>
          </cell>
          <cell r="J571">
            <v>0.13162343897608661</v>
          </cell>
          <cell r="K571">
            <v>0.22095258599409606</v>
          </cell>
          <cell r="L571">
            <v>1.6638223162365491</v>
          </cell>
          <cell r="M571">
            <v>1.6755434956029851</v>
          </cell>
          <cell r="N571">
            <v>1.6766268794401162</v>
          </cell>
          <cell r="O571">
            <v>1.4030641253221423</v>
          </cell>
        </row>
        <row r="572">
          <cell r="A572" t="str">
            <v>SCOM-SHH2BR</v>
          </cell>
          <cell r="B572" t="str">
            <v>VAR_ncap</v>
          </cell>
          <cell r="C572" t="str">
            <v>-</v>
          </cell>
          <cell r="G572">
            <v>3.16415901820691E-2</v>
          </cell>
          <cell r="H572">
            <v>2.93824548289565E-3</v>
          </cell>
          <cell r="I572">
            <v>1.65073817329278E-2</v>
          </cell>
          <cell r="J572">
            <v>3.0315095695822699E-5</v>
          </cell>
          <cell r="K572">
            <v>4.3442376699211098E-3</v>
          </cell>
          <cell r="L572">
            <v>0.14165989971492399</v>
          </cell>
          <cell r="M572">
            <v>1.42443292112121E-2</v>
          </cell>
          <cell r="N572">
            <v>4.8090770900283297E-2</v>
          </cell>
          <cell r="O572">
            <v>7.1831700736988705E-2</v>
          </cell>
        </row>
        <row r="573">
          <cell r="A573" t="str">
            <v>SCOM-SHH2BR</v>
          </cell>
          <cell r="B573" t="str">
            <v>VAR_cap</v>
          </cell>
          <cell r="C573" t="str">
            <v>-</v>
          </cell>
          <cell r="G573">
            <v>3.16415901820691E-2</v>
          </cell>
          <cell r="H573">
            <v>3.4576593174324002E-2</v>
          </cell>
          <cell r="I573">
            <v>4.5056178892051824E-2</v>
          </cell>
          <cell r="J573">
            <v>1.7139252142766209E-2</v>
          </cell>
          <cell r="K573">
            <v>2.0853359291855722E-2</v>
          </cell>
          <cell r="L573">
            <v>0.1485419212626341</v>
          </cell>
          <cell r="M573">
            <v>0.1602195863361541</v>
          </cell>
          <cell r="N573">
            <v>0.15981534742767059</v>
          </cell>
          <cell r="O573">
            <v>0.13413541114435587</v>
          </cell>
        </row>
        <row r="574">
          <cell r="A574" t="str">
            <v>ITOT-SWHCONBR1</v>
          </cell>
          <cell r="B574" t="str">
            <v>VAR_fout</v>
          </cell>
          <cell r="C574" t="str">
            <v>ITOT-ELS</v>
          </cell>
          <cell r="E574">
            <v>0.85059773669550265</v>
          </cell>
          <cell r="F574">
            <v>0.85063171744160171</v>
          </cell>
          <cell r="G574">
            <v>0.89520541917395346</v>
          </cell>
          <cell r="H574">
            <v>0.96990379375784685</v>
          </cell>
          <cell r="I574">
            <v>0.96991236672033065</v>
          </cell>
          <cell r="J574">
            <v>0.96981786340602671</v>
          </cell>
          <cell r="K574">
            <v>0.9697312569279124</v>
          </cell>
          <cell r="L574">
            <v>0.96987925536544317</v>
          </cell>
          <cell r="M574">
            <v>0.96984075420725713</v>
          </cell>
          <cell r="N574">
            <v>0.96989446866303097</v>
          </cell>
          <cell r="O574">
            <v>0.96965500757933154</v>
          </cell>
        </row>
        <row r="575">
          <cell r="A575" t="str">
            <v>ITOT-SWHCONBR1</v>
          </cell>
          <cell r="B575" t="str">
            <v>VAR_fout</v>
          </cell>
          <cell r="C575" t="str">
            <v>ITOT-SWHC</v>
          </cell>
          <cell r="E575">
            <v>4.0436145786785174</v>
          </cell>
          <cell r="F575">
            <v>4.0437761180694558</v>
          </cell>
          <cell r="G575">
            <v>4.2556728377231163</v>
          </cell>
          <cell r="H575">
            <v>4.6107777521148021</v>
          </cell>
          <cell r="I575">
            <v>4.6108185066978313</v>
          </cell>
          <cell r="J575">
            <v>4.6103692520584501</v>
          </cell>
          <cell r="K575">
            <v>4.6099575377987021</v>
          </cell>
          <cell r="L575">
            <v>4.6106611002628473</v>
          </cell>
          <cell r="M575">
            <v>4.6104780715080969</v>
          </cell>
          <cell r="N575">
            <v>4.61073342200703</v>
          </cell>
          <cell r="O575">
            <v>4.6095950597856135</v>
          </cell>
        </row>
        <row r="576">
          <cell r="A576" t="str">
            <v>ITOT-SWHCONBR1</v>
          </cell>
          <cell r="B576" t="str">
            <v>VAR_fin</v>
          </cell>
          <cell r="C576" t="str">
            <v>CON</v>
          </cell>
          <cell r="E576">
            <v>4.8942123153740242</v>
          </cell>
          <cell r="F576">
            <v>4.8944078355110596</v>
          </cell>
          <cell r="G576">
            <v>5.1508782568970704</v>
          </cell>
          <cell r="H576">
            <v>5.580681545872654</v>
          </cell>
          <cell r="I576">
            <v>5.5807308734181564</v>
          </cell>
          <cell r="J576">
            <v>5.5801871154644767</v>
          </cell>
          <cell r="K576">
            <v>5.5796887947266196</v>
          </cell>
          <cell r="L576">
            <v>5.5805403556282904</v>
          </cell>
          <cell r="M576">
            <v>5.5803188257153531</v>
          </cell>
          <cell r="N576">
            <v>5.5806278906700619</v>
          </cell>
          <cell r="O576">
            <v>5.5792500673649492</v>
          </cell>
        </row>
        <row r="577">
          <cell r="A577" t="str">
            <v>ITOT-SWHCONBR1</v>
          </cell>
          <cell r="B577" t="str">
            <v>VAR_ncap</v>
          </cell>
          <cell r="C577" t="str">
            <v>-</v>
          </cell>
          <cell r="E577">
            <v>0.26619217106982501</v>
          </cell>
          <cell r="F577">
            <v>1.6457836264830399E-5</v>
          </cell>
          <cell r="G577">
            <v>1.39320273583287E-2</v>
          </cell>
          <cell r="H577">
            <v>0.153196899985203</v>
          </cell>
          <cell r="I577">
            <v>0.13904583205666901</v>
          </cell>
          <cell r="J577">
            <v>1.12920903051065E-2</v>
          </cell>
          <cell r="K577">
            <v>0.15317747973596199</v>
          </cell>
          <cell r="L577">
            <v>0.11919728632960799</v>
          </cell>
          <cell r="M577">
            <v>3.1148591074501401E-2</v>
          </cell>
          <cell r="N577">
            <v>0.163843054187811</v>
          </cell>
          <cell r="O577">
            <v>0.108489740785781</v>
          </cell>
        </row>
        <row r="578">
          <cell r="A578" t="str">
            <v>ITOT-SWHCONBR1</v>
          </cell>
          <cell r="B578" t="str">
            <v>VAR_cap</v>
          </cell>
          <cell r="C578" t="str">
            <v>-</v>
          </cell>
          <cell r="E578">
            <v>0.26619217106982501</v>
          </cell>
          <cell r="F578">
            <v>0.26620862890608998</v>
          </cell>
          <cell r="G578">
            <v>0.28014065626441897</v>
          </cell>
          <cell r="H578">
            <v>0.30352729332752998</v>
          </cell>
          <cell r="I578">
            <v>0.303527691045609</v>
          </cell>
          <cell r="J578">
            <v>0.30353482234697798</v>
          </cell>
          <cell r="K578">
            <v>0.30351540209773697</v>
          </cell>
          <cell r="L578">
            <v>0.30353566513781999</v>
          </cell>
          <cell r="M578">
            <v>0.303523357140071</v>
          </cell>
          <cell r="N578">
            <v>0.30353284978467099</v>
          </cell>
          <cell r="O578">
            <v>0.30348138604809399</v>
          </cell>
        </row>
        <row r="579">
          <cell r="A579" t="str">
            <v>SCOM-SHLTHCHPWOD</v>
          </cell>
          <cell r="B579" t="str">
            <v>VAR_fout</v>
          </cell>
          <cell r="C579" t="str">
            <v>SCOM-SHLTHC-WOD</v>
          </cell>
          <cell r="G579">
            <v>6.327012693939712E-3</v>
          </cell>
          <cell r="H579">
            <v>1.0227650132645877E-2</v>
          </cell>
          <cell r="I579">
            <v>2.1292455045781766E-2</v>
          </cell>
          <cell r="J579">
            <v>1.9107137842306044E-2</v>
          </cell>
          <cell r="K579">
            <v>1.673388884423295E-2</v>
          </cell>
          <cell r="L579">
            <v>3.4596604023458981E-2</v>
          </cell>
          <cell r="M579">
            <v>1.9296680455720791E-2</v>
          </cell>
          <cell r="N579">
            <v>1.7451921904078786E-2</v>
          </cell>
          <cell r="O579">
            <v>2.3721713405967904E-2</v>
          </cell>
        </row>
        <row r="580">
          <cell r="A580" t="str">
            <v>SCOM-SHLTHCHPWOD</v>
          </cell>
          <cell r="B580" t="str">
            <v>VAR_fin</v>
          </cell>
          <cell r="C580" t="str">
            <v>SCOM_LTH_CHPWOD_ON</v>
          </cell>
          <cell r="G580">
            <v>6.3909219130704178E-3</v>
          </cell>
          <cell r="H580">
            <v>1.0330959729945336E-2</v>
          </cell>
          <cell r="I580">
            <v>2.150753034927453E-2</v>
          </cell>
          <cell r="J580">
            <v>1.9300139234652566E-2</v>
          </cell>
          <cell r="K580">
            <v>1.6902918024477739E-2</v>
          </cell>
          <cell r="L580">
            <v>3.4946064670160586E-2</v>
          </cell>
          <cell r="M580">
            <v>1.9491596419920008E-2</v>
          </cell>
          <cell r="N580">
            <v>1.7628203943513922E-2</v>
          </cell>
          <cell r="O580">
            <v>2.3961326672694849E-2</v>
          </cell>
        </row>
        <row r="581">
          <cell r="A581" t="str">
            <v>SCOM-SHLTHCHPWOD</v>
          </cell>
          <cell r="B581" t="str">
            <v>VAR_fin</v>
          </cell>
          <cell r="C581" t="str">
            <v>SCOMLTHCHPC</v>
          </cell>
          <cell r="G581">
            <v>6.327012693939712E-3</v>
          </cell>
          <cell r="H581">
            <v>1.0227650132645877E-2</v>
          </cell>
          <cell r="I581">
            <v>2.1292455045781766E-2</v>
          </cell>
          <cell r="J581">
            <v>1.9107137842306044E-2</v>
          </cell>
          <cell r="K581">
            <v>1.673388884423295E-2</v>
          </cell>
          <cell r="L581">
            <v>3.4596604023458981E-2</v>
          </cell>
          <cell r="M581">
            <v>1.9296680455720791E-2</v>
          </cell>
          <cell r="N581">
            <v>1.7451921904078786E-2</v>
          </cell>
          <cell r="O581">
            <v>2.3721713405967904E-2</v>
          </cell>
        </row>
        <row r="582">
          <cell r="A582" t="str">
            <v>SCOM-SHLTHCHPWOD</v>
          </cell>
          <cell r="B582" t="str">
            <v>VAR_ncap</v>
          </cell>
          <cell r="C582" t="str">
            <v>-</v>
          </cell>
          <cell r="G582">
            <v>7.8492881042970301E-4</v>
          </cell>
          <cell r="H582">
            <v>1.0080728736245499E-3</v>
          </cell>
          <cell r="I582">
            <v>1.5143549555162799E-3</v>
          </cell>
          <cell r="J582">
            <v>1.2119186788275701E-3</v>
          </cell>
          <cell r="K582">
            <v>1.4689570697161E-3</v>
          </cell>
          <cell r="L582">
            <v>2.0759414386375599E-3</v>
          </cell>
          <cell r="M582">
            <v>1.58225939849599E-3</v>
          </cell>
          <cell r="N582">
            <v>1.30767216140661E-3</v>
          </cell>
          <cell r="O582">
            <v>2.2066732590550701E-3</v>
          </cell>
        </row>
        <row r="583">
          <cell r="A583" t="str">
            <v>SCOM-SHLTHCHPWOD</v>
          </cell>
          <cell r="B583" t="str">
            <v>VAR_cap</v>
          </cell>
          <cell r="C583" t="str">
            <v>-</v>
          </cell>
          <cell r="G583">
            <v>7.8492881042970301E-4</v>
          </cell>
          <cell r="H583">
            <v>1.2877215447205581E-3</v>
          </cell>
          <cell r="I583">
            <v>1.9279001007294501E-3</v>
          </cell>
          <cell r="J583">
            <v>1.8129090343762498E-3</v>
          </cell>
          <cell r="K583">
            <v>2.0507103758512302E-3</v>
          </cell>
          <cell r="L583">
            <v>2.8414543434540805E-3</v>
          </cell>
          <cell r="M583">
            <v>2.4075992843805602E-3</v>
          </cell>
          <cell r="N583">
            <v>2.0265304721129298E-3</v>
          </cell>
          <cell r="O583">
            <v>2.9926734525149703E-3</v>
          </cell>
        </row>
        <row r="584">
          <cell r="A584" t="str">
            <v>SCOM-SHSTG-NGAHP</v>
          </cell>
          <cell r="B584" t="str">
            <v>VAR_fout</v>
          </cell>
          <cell r="C584" t="str">
            <v>SCOM-SHANGAH</v>
          </cell>
          <cell r="D584">
            <v>7.8229852352487594E-5</v>
          </cell>
          <cell r="E584">
            <v>8.0599631862206863E-5</v>
          </cell>
          <cell r="F584">
            <v>1.2741063041479195E-2</v>
          </cell>
          <cell r="G584">
            <v>1.0815758028565757E-2</v>
          </cell>
          <cell r="H584">
            <v>3.7418485911984177E-2</v>
          </cell>
          <cell r="I584">
            <v>5.3450218522428532E-2</v>
          </cell>
          <cell r="J584">
            <v>6.4977062347800721E-2</v>
          </cell>
          <cell r="K584">
            <v>0.10330763788304737</v>
          </cell>
          <cell r="L584">
            <v>4.3911453256256602E-2</v>
          </cell>
          <cell r="M584">
            <v>8.2566270609805995E-2</v>
          </cell>
          <cell r="N584">
            <v>7.6787983399641227E-2</v>
          </cell>
          <cell r="O584">
            <v>0.19407130320105884</v>
          </cell>
        </row>
        <row r="585">
          <cell r="A585" t="str">
            <v>SCOM-SHSTG-NGAHP</v>
          </cell>
          <cell r="B585" t="str">
            <v>VAR_fin</v>
          </cell>
          <cell r="C585" t="str">
            <v>SCOM-SHANGAH</v>
          </cell>
          <cell r="D585">
            <v>7.8229852352487594E-5</v>
          </cell>
          <cell r="E585">
            <v>8.0599631862206863E-5</v>
          </cell>
          <cell r="F585">
            <v>1.644019054356188E-2</v>
          </cell>
          <cell r="G585">
            <v>1.3519810739105891E-2</v>
          </cell>
          <cell r="H585">
            <v>4.535657349306324E-2</v>
          </cell>
          <cell r="I585">
            <v>6.2884601404518972E-2</v>
          </cell>
          <cell r="J585">
            <v>7.4261478404671441E-2</v>
          </cell>
          <cell r="K585">
            <v>0.11478925043315022</v>
          </cell>
          <cell r="L585">
            <v>4.8792538506962899E-2</v>
          </cell>
          <cell r="M585">
            <v>9.1744833844312007E-2</v>
          </cell>
          <cell r="N585">
            <v>8.532334077756322E-2</v>
          </cell>
          <cell r="O585">
            <v>0.21563863872975716</v>
          </cell>
        </row>
        <row r="586">
          <cell r="A586" t="str">
            <v>SCOM-SHSTG-NGAHP</v>
          </cell>
          <cell r="B586" t="str">
            <v>VAR_ncap</v>
          </cell>
          <cell r="C586" t="str">
            <v>-</v>
          </cell>
          <cell r="D586">
            <v>7.9447134899723292E-3</v>
          </cell>
          <cell r="E586">
            <v>4.4004136757561202E-5</v>
          </cell>
          <cell r="F586">
            <v>1.9784914647285299E-4</v>
          </cell>
          <cell r="G586">
            <v>1.3882773051561399E-4</v>
          </cell>
          <cell r="H586">
            <v>1.69724060814249E-3</v>
          </cell>
          <cell r="I586">
            <v>2.82413708493841E-3</v>
          </cell>
          <cell r="J586">
            <v>6.6686631100370999E-4</v>
          </cell>
          <cell r="K586">
            <v>3.9627959198447801E-3</v>
          </cell>
          <cell r="L586">
            <v>1.0842028178185601E-3</v>
          </cell>
          <cell r="M586">
            <v>6.4859477260414298E-3</v>
          </cell>
          <cell r="N586">
            <v>1.6299314649219701E-3</v>
          </cell>
          <cell r="O586">
            <v>2.9376229907010299E-3</v>
          </cell>
        </row>
        <row r="587">
          <cell r="A587" t="str">
            <v>SCOM-SHSTG-NGAHP</v>
          </cell>
          <cell r="B587" t="str">
            <v>VAR_cap</v>
          </cell>
          <cell r="C587" t="str">
            <v>-</v>
          </cell>
          <cell r="D587">
            <v>7.9447134899723292E-3</v>
          </cell>
          <cell r="E587">
            <v>7.4409875105430068E-5</v>
          </cell>
          <cell r="F587">
            <v>2.4279435344422978E-4</v>
          </cell>
          <cell r="G587">
            <v>2.5172843025434051E-4</v>
          </cell>
          <cell r="H587">
            <v>1.8528887963856402E-3</v>
          </cell>
          <cell r="I587">
            <v>4.4561495736899328E-3</v>
          </cell>
          <cell r="J587">
            <v>4.4320474954180032E-3</v>
          </cell>
          <cell r="K587">
            <v>6.6938864577639262E-3</v>
          </cell>
          <cell r="L587">
            <v>4.5309231923225893E-3</v>
          </cell>
          <cell r="M587">
            <v>1.0140123840865101E-2</v>
          </cell>
          <cell r="N587">
            <v>7.5388566218279399E-3</v>
          </cell>
          <cell r="O587">
            <v>8.6545163869938702E-3</v>
          </cell>
        </row>
        <row r="588">
          <cell r="A588" t="str">
            <v>ITOT-SWHCONBR2</v>
          </cell>
          <cell r="B588" t="str">
            <v>VAR_fout</v>
          </cell>
          <cell r="C588" t="str">
            <v>ITOT-ELS</v>
          </cell>
          <cell r="G588">
            <v>2.3590435755616742E-3</v>
          </cell>
          <cell r="H588">
            <v>0.87932258015238884</v>
          </cell>
          <cell r="I588">
            <v>0.87996828372062552</v>
          </cell>
          <cell r="J588">
            <v>0.87992879308319127</v>
          </cell>
          <cell r="K588">
            <v>0.8797965888518785</v>
          </cell>
          <cell r="L588">
            <v>0.87996316743440539</v>
          </cell>
          <cell r="M588">
            <v>0.87991129297522008</v>
          </cell>
          <cell r="N588">
            <v>0.8799380859590259</v>
          </cell>
          <cell r="O588">
            <v>0.87982675175553593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ITOT-SWHC</v>
          </cell>
          <cell r="G589">
            <v>3.6466299144344945E-3</v>
          </cell>
          <cell r="H589">
            <v>1.3592644317551272</v>
          </cell>
          <cell r="I589">
            <v>1.3602625659024494</v>
          </cell>
          <cell r="J589">
            <v>1.3602015209343543</v>
          </cell>
          <cell r="K589">
            <v>1.3599971584928481</v>
          </cell>
          <cell r="L589">
            <v>1.3602546571030656</v>
          </cell>
          <cell r="M589">
            <v>1.3601744691164492</v>
          </cell>
          <cell r="N589">
            <v>1.3602158859420037</v>
          </cell>
          <cell r="O589">
            <v>1.3600437845695865</v>
          </cell>
        </row>
        <row r="590">
          <cell r="A590" t="str">
            <v>ITOT-SWHCONBR2</v>
          </cell>
          <cell r="B590" t="str">
            <v>VAR_fin</v>
          </cell>
          <cell r="C590" t="str">
            <v>CON</v>
          </cell>
          <cell r="G590">
            <v>6.0056734899961691E-3</v>
          </cell>
          <cell r="H590">
            <v>2.2385870119075153</v>
          </cell>
          <cell r="I590">
            <v>2.2402308496230767</v>
          </cell>
          <cell r="J590">
            <v>2.2401303140175459</v>
          </cell>
          <cell r="K590">
            <v>2.2397937473447262</v>
          </cell>
          <cell r="L590">
            <v>2.2402178245374715</v>
          </cell>
          <cell r="M590">
            <v>2.2400857620916681</v>
          </cell>
          <cell r="N590">
            <v>2.2401539719010293</v>
          </cell>
          <cell r="O590">
            <v>2.2398705363251206</v>
          </cell>
        </row>
        <row r="591">
          <cell r="A591" t="str">
            <v>ITOT-SWHCONBR2</v>
          </cell>
          <cell r="B591" t="str">
            <v>VAR_ncap</v>
          </cell>
          <cell r="C591" t="str">
            <v>-</v>
          </cell>
          <cell r="G591">
            <v>3.2540665206275598E-4</v>
          </cell>
          <cell r="H591">
            <v>0.121439992364446</v>
          </cell>
          <cell r="I591">
            <v>1.4890148987151E-4</v>
          </cell>
          <cell r="J591">
            <v>2.6582323032920302E-4</v>
          </cell>
          <cell r="K591">
            <v>0.12142689099873701</v>
          </cell>
          <cell r="L591">
            <v>1.73806011555095E-4</v>
          </cell>
          <cell r="M591">
            <v>2.5123000524738398E-4</v>
          </cell>
          <cell r="N591">
            <v>9.9975456022304801E-2</v>
          </cell>
          <cell r="O591">
            <v>2.1620652979641299E-2</v>
          </cell>
        </row>
        <row r="592">
          <cell r="A592" t="str">
            <v>ITOT-SWHCONBR2</v>
          </cell>
          <cell r="B592" t="str">
            <v>VAR_cap</v>
          </cell>
          <cell r="C592" t="str">
            <v>-</v>
          </cell>
          <cell r="G592">
            <v>3.2540665206275598E-4</v>
          </cell>
          <cell r="H592">
            <v>0.121765399016509</v>
          </cell>
          <cell r="I592">
            <v>0.121852392912802</v>
          </cell>
          <cell r="J592">
            <v>0.121854717084646</v>
          </cell>
          <cell r="K592">
            <v>0.12184161571893801</v>
          </cell>
          <cell r="L592">
            <v>0.121854179198936</v>
          </cell>
          <cell r="M592">
            <v>0.121851927015539</v>
          </cell>
          <cell r="N592">
            <v>0.121852757623289</v>
          </cell>
          <cell r="O592">
            <v>0.12184733900719399</v>
          </cell>
        </row>
        <row r="593">
          <cell r="A593" t="str">
            <v>RHES-SHCONBR1</v>
          </cell>
          <cell r="B593" t="str">
            <v>VAR_fout</v>
          </cell>
          <cell r="C593" t="str">
            <v>RHES-SHCON</v>
          </cell>
          <cell r="D593">
            <v>0.56353422268867881</v>
          </cell>
          <cell r="E593">
            <v>1.1276138930127073</v>
          </cell>
          <cell r="F593">
            <v>1.1280372205869496</v>
          </cell>
          <cell r="G593">
            <v>1.1289962184843672</v>
          </cell>
          <cell r="H593">
            <v>4.3527997507721699</v>
          </cell>
          <cell r="I593">
            <v>6.4136025771518845</v>
          </cell>
          <cell r="J593">
            <v>6.4135644825175131</v>
          </cell>
          <cell r="K593">
            <v>6.4140877610994629</v>
          </cell>
          <cell r="L593">
            <v>6.4142272460362335</v>
          </cell>
          <cell r="M593">
            <v>6.4141421929047722</v>
          </cell>
          <cell r="N593">
            <v>6.3632555575000147</v>
          </cell>
          <cell r="O593">
            <v>4.0504669292040685</v>
          </cell>
        </row>
        <row r="594">
          <cell r="A594" t="str">
            <v>RHES-SHCONBR1</v>
          </cell>
          <cell r="B594" t="str">
            <v>VAR_fin</v>
          </cell>
          <cell r="C594" t="str">
            <v>CON</v>
          </cell>
          <cell r="D594">
            <v>0.56353422268867881</v>
          </cell>
          <cell r="E594">
            <v>1.1276138930127073</v>
          </cell>
          <cell r="F594">
            <v>1.1280372205869496</v>
          </cell>
          <cell r="G594">
            <v>1.1289962184843672</v>
          </cell>
          <cell r="H594">
            <v>4.3527997507721699</v>
          </cell>
          <cell r="I594">
            <v>6.4136025771518845</v>
          </cell>
          <cell r="J594">
            <v>6.4135644825175131</v>
          </cell>
          <cell r="K594">
            <v>6.4140877610994629</v>
          </cell>
          <cell r="L594">
            <v>6.4142272460362335</v>
          </cell>
          <cell r="M594">
            <v>6.4141421929047722</v>
          </cell>
          <cell r="N594">
            <v>6.3632555575000147</v>
          </cell>
          <cell r="O594">
            <v>4.0504669292040685</v>
          </cell>
        </row>
        <row r="595">
          <cell r="A595" t="str">
            <v>RHES-SHCONBR1</v>
          </cell>
          <cell r="B595" t="str">
            <v>VAR_ncap</v>
          </cell>
          <cell r="C595" t="str">
            <v>-</v>
          </cell>
          <cell r="D595">
            <v>4.5549623437541702E-2</v>
          </cell>
          <cell r="E595">
            <v>4.5549451852362102E-2</v>
          </cell>
          <cell r="F595">
            <v>5.79895103234006E-5</v>
          </cell>
          <cell r="G595">
            <v>7.1109870769328699E-5</v>
          </cell>
          <cell r="H595">
            <v>0.26045453415268499</v>
          </cell>
          <cell r="I595">
            <v>0.16649225495784101</v>
          </cell>
          <cell r="J595">
            <v>3.44232018808046E-7</v>
          </cell>
          <cell r="K595">
            <v>4.48196562771205E-2</v>
          </cell>
          <cell r="L595">
            <v>4.6772299813098203E-2</v>
          </cell>
          <cell r="M595">
            <v>1.45211150404558E-5</v>
          </cell>
          <cell r="N595">
            <v>0.235933919564767</v>
          </cell>
          <cell r="O595">
            <v>1.51965513239513E-7</v>
          </cell>
        </row>
        <row r="596">
          <cell r="A596" t="str">
            <v>RHES-SHCONBR1</v>
          </cell>
          <cell r="B596" t="str">
            <v>VAR_cap</v>
          </cell>
          <cell r="C596" t="str">
            <v>-</v>
          </cell>
          <cell r="D596">
            <v>4.5549623437541702E-2</v>
          </cell>
          <cell r="E596">
            <v>9.1099075289903797E-2</v>
          </cell>
          <cell r="F596">
            <v>9.11570648002272E-2</v>
          </cell>
          <cell r="G596">
            <v>9.1228174670996504E-2</v>
          </cell>
          <cell r="H596">
            <v>0.35168270882368102</v>
          </cell>
          <cell r="I596">
            <v>0.51817496378152295</v>
          </cell>
          <cell r="J596">
            <v>0.51817530801354095</v>
          </cell>
          <cell r="K596">
            <v>0.51819514673940503</v>
          </cell>
          <cell r="L596">
            <v>0.51860872361900001</v>
          </cell>
          <cell r="M596">
            <v>0.51855361054780402</v>
          </cell>
          <cell r="N596">
            <v>0.51410084649253596</v>
          </cell>
          <cell r="O596">
            <v>0.32754089296755801</v>
          </cell>
        </row>
        <row r="597">
          <cell r="A597" t="str">
            <v>ITOT-SWHCONBR3</v>
          </cell>
          <cell r="B597" t="str">
            <v>VAR_fout</v>
          </cell>
          <cell r="C597" t="str">
            <v>ITOT-ELS</v>
          </cell>
          <cell r="G597">
            <v>2.0632720039640571E-3</v>
          </cell>
          <cell r="H597">
            <v>1.0244270726208369E-2</v>
          </cell>
          <cell r="I597">
            <v>1.0674000058200102</v>
          </cell>
          <cell r="J597">
            <v>2.2621948965437104</v>
          </cell>
          <cell r="K597">
            <v>2.2944455400192041</v>
          </cell>
          <cell r="L597">
            <v>2.298142133442524</v>
          </cell>
          <cell r="M597">
            <v>2.2893836066520041</v>
          </cell>
          <cell r="N597">
            <v>2.2968798925591138</v>
          </cell>
          <cell r="O597">
            <v>2.2911429081595021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ITOT-SWHC</v>
          </cell>
          <cell r="G598">
            <v>4.094680334257193E-3</v>
          </cell>
          <cell r="H598">
            <v>2.0330336378733098E-2</v>
          </cell>
          <cell r="I598">
            <v>2.1183158615151458</v>
          </cell>
          <cell r="J598">
            <v>4.4894540987994098</v>
          </cell>
          <cell r="K598">
            <v>4.5534573302456423</v>
          </cell>
          <cell r="L598">
            <v>4.560793429589368</v>
          </cell>
          <cell r="M598">
            <v>4.5434116363322001</v>
          </cell>
          <cell r="N598">
            <v>4.5582884409536168</v>
          </cell>
          <cell r="O598">
            <v>4.5469030699730091</v>
          </cell>
        </row>
        <row r="599">
          <cell r="A599" t="str">
            <v>ITOT-SWHCONBR3</v>
          </cell>
          <cell r="B599" t="str">
            <v>VAR_fin</v>
          </cell>
          <cell r="C599" t="str">
            <v>CON</v>
          </cell>
          <cell r="G599">
            <v>6.1579523382212483E-3</v>
          </cell>
          <cell r="H599">
            <v>3.0574607104941483E-2</v>
          </cell>
          <cell r="I599">
            <v>3.1857158673351589</v>
          </cell>
          <cell r="J599">
            <v>6.7516489953431185</v>
          </cell>
          <cell r="K599">
            <v>6.8479028702648481</v>
          </cell>
          <cell r="L599">
            <v>6.8589355630318964</v>
          </cell>
          <cell r="M599">
            <v>6.8327952429842025</v>
          </cell>
          <cell r="N599">
            <v>6.8551683335127285</v>
          </cell>
          <cell r="O599">
            <v>6.8380459781325111</v>
          </cell>
        </row>
        <row r="600">
          <cell r="A600" t="str">
            <v>ITOT-SWHCONBR3</v>
          </cell>
          <cell r="B600" t="str">
            <v>VAR_ncap</v>
          </cell>
          <cell r="C600" t="str">
            <v>-</v>
          </cell>
          <cell r="G600">
            <v>3.3369037117615799E-4</v>
          </cell>
          <cell r="H600">
            <v>1.3285991453918201E-3</v>
          </cell>
          <cell r="I600">
            <v>0.171674824052336</v>
          </cell>
          <cell r="J600">
            <v>0.19425055664940499</v>
          </cell>
          <cell r="K600">
            <v>6.5736160917656498E-3</v>
          </cell>
          <cell r="L600">
            <v>0.171598147242364</v>
          </cell>
          <cell r="M600">
            <v>0.19347103842109101</v>
          </cell>
          <cell r="N600">
            <v>6.1018456679444701E-2</v>
          </cell>
          <cell r="O600">
            <v>0.117458644083486</v>
          </cell>
        </row>
        <row r="601">
          <cell r="A601" t="str">
            <v>ITOT-SWHCONBR3</v>
          </cell>
          <cell r="B601" t="str">
            <v>VAR_cap</v>
          </cell>
          <cell r="C601" t="str">
            <v>-</v>
          </cell>
          <cell r="G601">
            <v>3.3369037117615799E-4</v>
          </cell>
          <cell r="H601">
            <v>1.66228951656797E-3</v>
          </cell>
          <cell r="I601">
            <v>0.17327363002377999</v>
          </cell>
          <cell r="J601">
            <v>0.36725397984713198</v>
          </cell>
          <cell r="K601">
            <v>0.37249899679350601</v>
          </cell>
          <cell r="L601">
            <v>0.37306354603105202</v>
          </cell>
          <cell r="M601">
            <v>0.37164280175522002</v>
          </cell>
          <cell r="N601">
            <v>0.37285301195431902</v>
          </cell>
          <cell r="O601">
            <v>0.37194813918402198</v>
          </cell>
        </row>
        <row r="602">
          <cell r="A602" t="str">
            <v>ITOT-ELCSPECADV</v>
          </cell>
          <cell r="B602" t="str">
            <v>VAR_fout</v>
          </cell>
          <cell r="C602" t="str">
            <v>ITOT-ELS</v>
          </cell>
          <cell r="G602">
            <v>5.9292828916591269E-3</v>
          </cell>
          <cell r="H602">
            <v>1.1017770139790536E-2</v>
          </cell>
          <cell r="I602">
            <v>1.4737206791483798E-2</v>
          </cell>
          <cell r="J602">
            <v>0.3812320671835423</v>
          </cell>
          <cell r="K602">
            <v>0.50024502641850266</v>
          </cell>
          <cell r="L602">
            <v>0.49250530060452541</v>
          </cell>
          <cell r="M602">
            <v>0.40151229797067722</v>
          </cell>
          <cell r="N602">
            <v>0.42284360458848586</v>
          </cell>
          <cell r="O602">
            <v>9.975664067119723E-2</v>
          </cell>
        </row>
        <row r="603">
          <cell r="A603" t="str">
            <v>ITOT-ELCSPECADV</v>
          </cell>
          <cell r="B603" t="str">
            <v>VAR_fin</v>
          </cell>
          <cell r="C603" t="str">
            <v>ITOT_ELC</v>
          </cell>
          <cell r="G603">
            <v>5.1052888483334525E-3</v>
          </cell>
          <cell r="H603">
            <v>9.2501019334545534E-3</v>
          </cell>
          <cell r="I603">
            <v>1.207181878077556E-2</v>
          </cell>
          <cell r="J603">
            <v>0.29520349622435144</v>
          </cell>
          <cell r="K603">
            <v>0.36727408425650537</v>
          </cell>
          <cell r="L603">
            <v>0.36159166751949912</v>
          </cell>
          <cell r="M603">
            <v>0.29478566255956545</v>
          </cell>
          <cell r="N603">
            <v>0.31044685995345256</v>
          </cell>
          <cell r="O603">
            <v>7.324016615083348E-2</v>
          </cell>
        </row>
        <row r="604">
          <cell r="A604" t="str">
            <v>ITOT-ELCSPECADV</v>
          </cell>
          <cell r="B604" t="str">
            <v>VAR_ncap</v>
          </cell>
          <cell r="C604" t="str">
            <v>-</v>
          </cell>
          <cell r="G604">
            <v>4.0879627444675201E-4</v>
          </cell>
          <cell r="H604">
            <v>5.1958981445123702E-4</v>
          </cell>
          <cell r="I604">
            <v>1.48712653503286E-4</v>
          </cell>
          <cell r="J604">
            <v>1.96730974489609E-2</v>
          </cell>
          <cell r="K604">
            <v>6.47648465555374E-3</v>
          </cell>
          <cell r="L604">
            <v>1.5428736411090201E-5</v>
          </cell>
          <cell r="M604">
            <v>2.1886409755797201E-5</v>
          </cell>
          <cell r="N604">
            <v>1.9585965542267301E-5</v>
          </cell>
          <cell r="O604">
            <v>1.9164324449350801E-4</v>
          </cell>
        </row>
        <row r="605">
          <cell r="A605" t="str">
            <v>ITOT-ELCSPECADV</v>
          </cell>
          <cell r="B605" t="str">
            <v>VAR_cap</v>
          </cell>
          <cell r="C605" t="str">
            <v>-</v>
          </cell>
          <cell r="G605">
            <v>4.0879627444675201E-4</v>
          </cell>
          <cell r="H605">
            <v>9.2717112784278211E-4</v>
          </cell>
          <cell r="I605">
            <v>1.0728236251620143E-3</v>
          </cell>
          <cell r="J605">
            <v>2.0740760564555653E-2</v>
          </cell>
          <cell r="K605">
            <v>2.7207798666260354E-2</v>
          </cell>
          <cell r="L605">
            <v>2.6801168799776537E-2</v>
          </cell>
          <cell r="M605">
            <v>2.6262610082462612E-2</v>
          </cell>
          <cell r="N605">
            <v>2.3087940142535367E-2</v>
          </cell>
          <cell r="O605">
            <v>6.6934158599147656E-3</v>
          </cell>
        </row>
        <row r="606">
          <cell r="A606" t="str">
            <v>RHES-SHELCBR</v>
          </cell>
          <cell r="B606" t="str">
            <v>VAR_fout</v>
          </cell>
          <cell r="C606" t="str">
            <v>RHES-SHAELCB</v>
          </cell>
          <cell r="D606">
            <v>4.2800014265667121</v>
          </cell>
          <cell r="E606">
            <v>3.7243845815217855</v>
          </cell>
          <cell r="F606">
            <v>3.6987388266605774</v>
          </cell>
          <cell r="G606">
            <v>2.5027048125304816</v>
          </cell>
          <cell r="H606">
            <v>1.2225168370563184</v>
          </cell>
          <cell r="I606">
            <v>0.74636362350422714</v>
          </cell>
          <cell r="J606">
            <v>0.48282052198229503</v>
          </cell>
          <cell r="K606">
            <v>1.1541437800733887</v>
          </cell>
          <cell r="L606">
            <v>0.82597541470769253</v>
          </cell>
          <cell r="M606">
            <v>0.58147876794002795</v>
          </cell>
          <cell r="N606">
            <v>1.6518004085925331</v>
          </cell>
          <cell r="O606">
            <v>0.94449981476625333</v>
          </cell>
        </row>
        <row r="607">
          <cell r="A607" t="str">
            <v>RHES-SHELCBR</v>
          </cell>
          <cell r="B607" t="str">
            <v>VAR_fin</v>
          </cell>
          <cell r="C607" t="str">
            <v>RHES_ELC</v>
          </cell>
          <cell r="D607">
            <v>4.5052646595439061</v>
          </cell>
          <cell r="E607">
            <v>3.9204048226545067</v>
          </cell>
          <cell r="F607">
            <v>3.8934092912216576</v>
          </cell>
          <cell r="G607">
            <v>2.6344261184531361</v>
          </cell>
          <cell r="H607">
            <v>1.2868598284803343</v>
          </cell>
          <cell r="I607">
            <v>0.78564591947813378</v>
          </cell>
          <cell r="J607">
            <v>0.50823212840241572</v>
          </cell>
          <cell r="K607">
            <v>1.2148881895509349</v>
          </cell>
          <cell r="L607">
            <v>0.86944780495546592</v>
          </cell>
          <cell r="M607">
            <v>0.6120829136210818</v>
          </cell>
          <cell r="N607">
            <v>1.7387372722026671</v>
          </cell>
          <cell r="O607">
            <v>0.99421033133289827</v>
          </cell>
        </row>
        <row r="608">
          <cell r="A608" t="str">
            <v>RHES-SHELCBR</v>
          </cell>
          <cell r="B608" t="str">
            <v>VAR_ncap</v>
          </cell>
          <cell r="C608" t="str">
            <v>-</v>
          </cell>
          <cell r="D608">
            <v>1.8331219824967601E-7</v>
          </cell>
          <cell r="E608">
            <v>1.54526023032927E-5</v>
          </cell>
          <cell r="F608">
            <v>2.0248803554352401E-5</v>
          </cell>
          <cell r="G608">
            <v>1.61729807945689E-5</v>
          </cell>
          <cell r="H608">
            <v>1.1407790859994601E-2</v>
          </cell>
          <cell r="I608">
            <v>5.2895060019853897E-2</v>
          </cell>
          <cell r="J608">
            <v>8.8993886335685408E-6</v>
          </cell>
          <cell r="K608">
            <v>6.0942517586166499E-2</v>
          </cell>
          <cell r="L608">
            <v>2.7948732007037299E-3</v>
          </cell>
          <cell r="M608">
            <v>1.46980665146987E-4</v>
          </cell>
          <cell r="N608">
            <v>0.14281062392919899</v>
          </cell>
          <cell r="O608">
            <v>4.6545624946017898E-5</v>
          </cell>
        </row>
        <row r="609">
          <cell r="A609" t="str">
            <v>RHES-SHELCBR</v>
          </cell>
          <cell r="B609" t="str">
            <v>VAR_cap</v>
          </cell>
          <cell r="C609" t="str">
            <v>-</v>
          </cell>
          <cell r="D609">
            <v>0.34576948318853123</v>
          </cell>
          <cell r="E609">
            <v>0.34578282014799028</v>
          </cell>
          <cell r="F609">
            <v>0.34579546064381717</v>
          </cell>
          <cell r="G609">
            <v>0.34580040557465491</v>
          </cell>
          <cell r="H609">
            <v>0.10110516973237554</v>
          </cell>
          <cell r="I609">
            <v>6.4313897802197706E-2</v>
          </cell>
          <cell r="J609">
            <v>6.4223462837761688E-2</v>
          </cell>
          <cell r="K609">
            <v>0.11383572819088263</v>
          </cell>
          <cell r="L609">
            <v>7.1862263647005639E-2</v>
          </cell>
          <cell r="M609">
            <v>6.3870023620728036E-2</v>
          </cell>
          <cell r="N609">
            <v>0.15564491652019102</v>
          </cell>
          <cell r="O609">
            <v>0.14298783198228232</v>
          </cell>
        </row>
        <row r="610">
          <cell r="A610" t="str">
            <v>RHSA-WHELCBR</v>
          </cell>
          <cell r="B610" t="str">
            <v>VAR_fout</v>
          </cell>
          <cell r="C610" t="str">
            <v>RHSA-WHAELCB</v>
          </cell>
          <cell r="D610">
            <v>6.6447206588549728</v>
          </cell>
          <cell r="E610">
            <v>6.9687348283528312</v>
          </cell>
          <cell r="F610">
            <v>5.9836831328921081</v>
          </cell>
          <cell r="G610">
            <v>4.4780262787368184</v>
          </cell>
          <cell r="H610">
            <v>2.1110760536676239</v>
          </cell>
          <cell r="I610">
            <v>1.3092121069533225</v>
          </cell>
          <cell r="J610">
            <v>0.86638895461927601</v>
          </cell>
          <cell r="K610">
            <v>1.1498625833155425</v>
          </cell>
          <cell r="L610">
            <v>1.3527461619475225</v>
          </cell>
          <cell r="M610">
            <v>2.184227583218489</v>
          </cell>
          <cell r="N610">
            <v>2.6865202481309267</v>
          </cell>
          <cell r="O610">
            <v>1.1496685589154034</v>
          </cell>
        </row>
        <row r="611">
          <cell r="A611" t="str">
            <v>RHSA-WHELCBR</v>
          </cell>
          <cell r="B611" t="str">
            <v>VAR_fin</v>
          </cell>
          <cell r="C611" t="str">
            <v>RHSA_ELC</v>
          </cell>
          <cell r="D611">
            <v>8.4110388086771852</v>
          </cell>
          <cell r="E611">
            <v>8.7989076115566167</v>
          </cell>
          <cell r="F611">
            <v>7.5266454501787594</v>
          </cell>
          <cell r="G611">
            <v>5.5975328484210261</v>
          </cell>
          <cell r="H611">
            <v>2.6224547250529464</v>
          </cell>
          <cell r="I611">
            <v>1.6163112431522495</v>
          </cell>
          <cell r="J611">
            <v>1.0630539320481902</v>
          </cell>
          <cell r="K611">
            <v>1.4022714430677339</v>
          </cell>
          <cell r="L611">
            <v>1.6496904413994158</v>
          </cell>
          <cell r="M611">
            <v>2.6636921746566946</v>
          </cell>
          <cell r="N611">
            <v>3.276244205037719</v>
          </cell>
          <cell r="O611">
            <v>1.4020348279456141</v>
          </cell>
        </row>
        <row r="612">
          <cell r="A612" t="str">
            <v>RHSA-WHELCBR</v>
          </cell>
          <cell r="B612" t="str">
            <v>VAR_ncap</v>
          </cell>
          <cell r="C612" t="str">
            <v>-</v>
          </cell>
          <cell r="D612">
            <v>1.0468553650116599E-4</v>
          </cell>
          <cell r="E612">
            <v>3.5383105612519401E-2</v>
          </cell>
          <cell r="F612">
            <v>2.3732381217894399E-5</v>
          </cell>
          <cell r="G612">
            <v>4.80205378414448E-5</v>
          </cell>
          <cell r="H612">
            <v>6.7886195979732694E-2</v>
          </cell>
          <cell r="I612">
            <v>3.5080327534566899E-2</v>
          </cell>
          <cell r="J612">
            <v>1.23696679212577E-5</v>
          </cell>
          <cell r="K612">
            <v>6.97355229605751E-2</v>
          </cell>
          <cell r="L612">
            <v>4.2220596459431402E-2</v>
          </cell>
          <cell r="M612">
            <v>7.4418880675581098E-2</v>
          </cell>
          <cell r="N612">
            <v>7.3604552449288402E-2</v>
          </cell>
          <cell r="O612">
            <v>4.9179282706717203E-4</v>
          </cell>
        </row>
        <row r="613">
          <cell r="A613" t="str">
            <v>RHSA-WHELCBR</v>
          </cell>
          <cell r="B613" t="str">
            <v>VAR_cap</v>
          </cell>
          <cell r="C613" t="str">
            <v>-</v>
          </cell>
          <cell r="D613">
            <v>0.43767327431017816</v>
          </cell>
          <cell r="E613">
            <v>0.47305236576845539</v>
          </cell>
          <cell r="F613">
            <v>0.47305489707621878</v>
          </cell>
          <cell r="G613">
            <v>0.47307318869592108</v>
          </cell>
          <cell r="H613">
            <v>0.19955464472664966</v>
          </cell>
          <cell r="I613">
            <v>0.1029976494171975</v>
          </cell>
          <cell r="J613">
            <v>0.10230212621020698</v>
          </cell>
          <cell r="K613">
            <v>0.10481011457333261</v>
          </cell>
          <cell r="L613">
            <v>0.11733891002412902</v>
          </cell>
          <cell r="M613">
            <v>0.18635538334498528</v>
          </cell>
          <cell r="N613">
            <v>0.18918347264419008</v>
          </cell>
          <cell r="O613">
            <v>0.1483267890771498</v>
          </cell>
        </row>
        <row r="614">
          <cell r="A614" t="str">
            <v>ITOT-SWHLTHDH</v>
          </cell>
          <cell r="B614" t="str">
            <v>VAR_fout</v>
          </cell>
          <cell r="C614" t="str">
            <v>ITOT-SWH</v>
          </cell>
          <cell r="D614">
            <v>6.5822955039552733</v>
          </cell>
          <cell r="E614">
            <v>7.0678729113172549</v>
          </cell>
          <cell r="F614">
            <v>6.8712379094649672</v>
          </cell>
          <cell r="G614">
            <v>7.2917769740124898</v>
          </cell>
          <cell r="H614">
            <v>7.0811298045491302</v>
          </cell>
          <cell r="I614">
            <v>7.2187956436249436</v>
          </cell>
          <cell r="J614">
            <v>6.7837703015789712</v>
          </cell>
          <cell r="K614">
            <v>7.6157015212446755</v>
          </cell>
          <cell r="L614">
            <v>7.5495966121172016</v>
          </cell>
          <cell r="M614">
            <v>7.1101355851883383</v>
          </cell>
          <cell r="N614">
            <v>6.0214450003305542</v>
          </cell>
          <cell r="O614">
            <v>6.00043162537703</v>
          </cell>
        </row>
        <row r="615">
          <cell r="A615" t="str">
            <v>ITOT-SWHLTHDH</v>
          </cell>
          <cell r="B615" t="str">
            <v>VAR_fin</v>
          </cell>
          <cell r="C615" t="str">
            <v>ITOT_LTH_DH</v>
          </cell>
          <cell r="D615">
            <v>7.1200265187026694</v>
          </cell>
          <cell r="E615">
            <v>7.6289323328979526</v>
          </cell>
          <cell r="F615">
            <v>7.3929867347976295</v>
          </cell>
          <cell r="G615">
            <v>7.8038936743008991</v>
          </cell>
          <cell r="H615">
            <v>7.5385138633072364</v>
          </cell>
          <cell r="I615">
            <v>7.644783790301525</v>
          </cell>
          <cell r="J615">
            <v>7.1623836417563096</v>
          </cell>
          <cell r="K615">
            <v>8.0165279170996655</v>
          </cell>
          <cell r="L615">
            <v>7.9469438022286321</v>
          </cell>
          <cell r="M615">
            <v>7.4843532475666716</v>
          </cell>
          <cell r="N615">
            <v>6.3383631582426849</v>
          </cell>
          <cell r="O615">
            <v>6.3162438161863461</v>
          </cell>
        </row>
        <row r="616">
          <cell r="A616" t="str">
            <v>ITOT-SWHLTHDH</v>
          </cell>
          <cell r="B616" t="str">
            <v>VAR_fin</v>
          </cell>
          <cell r="C616" t="str">
            <v>ITOTLTHDHC</v>
          </cell>
          <cell r="D616">
            <v>6.5822955039552733</v>
          </cell>
          <cell r="E616">
            <v>7.0678729113172549</v>
          </cell>
          <cell r="F616">
            <v>6.8712379094649672</v>
          </cell>
          <cell r="G616">
            <v>7.2917769740124898</v>
          </cell>
          <cell r="H616">
            <v>7.0811298045491302</v>
          </cell>
          <cell r="I616">
            <v>7.2187956436249436</v>
          </cell>
          <cell r="J616">
            <v>6.7837703015789712</v>
          </cell>
          <cell r="K616">
            <v>7.6157015212446755</v>
          </cell>
          <cell r="L616">
            <v>7.5495966121172016</v>
          </cell>
          <cell r="M616">
            <v>7.1101355851883383</v>
          </cell>
          <cell r="N616">
            <v>6.0214450003305542</v>
          </cell>
          <cell r="O616">
            <v>6.00043162537703</v>
          </cell>
        </row>
        <row r="617">
          <cell r="A617" t="str">
            <v>ITOT-SWHLTHDH</v>
          </cell>
          <cell r="B617" t="str">
            <v>VAR_ncap</v>
          </cell>
          <cell r="C617" t="str">
            <v>-</v>
          </cell>
          <cell r="E617">
            <v>0.16836255188245799</v>
          </cell>
          <cell r="F617">
            <v>0.22438334263333501</v>
          </cell>
          <cell r="G617">
            <v>0.185413939911419</v>
          </cell>
          <cell r="H617">
            <v>0.25546581669068902</v>
          </cell>
          <cell r="I617">
            <v>0.364392181651358</v>
          </cell>
          <cell r="J617">
            <v>0.30980242805972502</v>
          </cell>
          <cell r="K617">
            <v>0.36336946667700398</v>
          </cell>
          <cell r="L617">
            <v>0.37820453266728199</v>
          </cell>
          <cell r="M617">
            <v>0.32283485288545399</v>
          </cell>
          <cell r="N617">
            <v>0.292628206882877</v>
          </cell>
          <cell r="O617">
            <v>0.28797071833773302</v>
          </cell>
        </row>
        <row r="618">
          <cell r="A618" t="str">
            <v>ITOT-SWHLTHDH</v>
          </cell>
          <cell r="B618" t="str">
            <v>VAR_cap</v>
          </cell>
          <cell r="C618" t="str">
            <v>-</v>
          </cell>
          <cell r="D618">
            <v>0.79547229253225304</v>
          </cell>
          <cell r="E618">
            <v>0.58465643482124907</v>
          </cell>
          <cell r="F618">
            <v>0.63875078149767095</v>
          </cell>
          <cell r="G618">
            <v>0.61428802688218986</v>
          </cell>
          <cell r="H618">
            <v>0.51953699688558896</v>
          </cell>
          <cell r="I618">
            <v>0.59899415636494391</v>
          </cell>
          <cell r="J618">
            <v>0.69267074617648106</v>
          </cell>
          <cell r="K618">
            <v>0.67491498999584199</v>
          </cell>
          <cell r="L618">
            <v>0.74664268450406013</v>
          </cell>
          <cell r="M618">
            <v>0.68457639538263593</v>
          </cell>
          <cell r="N618">
            <v>0.57618839132385702</v>
          </cell>
          <cell r="O618">
            <v>0.56511056236055501</v>
          </cell>
        </row>
        <row r="619">
          <cell r="A619" t="str">
            <v>RHES-SHCONBR2</v>
          </cell>
          <cell r="B619" t="str">
            <v>VAR_fout</v>
          </cell>
          <cell r="C619" t="str">
            <v>RHES-SHCON</v>
          </cell>
          <cell r="D619">
            <v>0.4101325401318997</v>
          </cell>
          <cell r="E619">
            <v>0.82063717343155074</v>
          </cell>
          <cell r="F619">
            <v>0.82106522908989232</v>
          </cell>
          <cell r="G619">
            <v>0.82156067970744384</v>
          </cell>
          <cell r="H619">
            <v>2.808996286632107</v>
          </cell>
          <cell r="I619">
            <v>4.3087803227240453</v>
          </cell>
          <cell r="J619">
            <v>4.3087711602174528</v>
          </cell>
          <cell r="K619">
            <v>4.667911222008998</v>
          </cell>
          <cell r="L619">
            <v>4.6680597794547163</v>
          </cell>
          <cell r="M619">
            <v>4.6679699999733577</v>
          </cell>
          <cell r="N619">
            <v>3.4155260617425132</v>
          </cell>
          <cell r="O619">
            <v>1.7970877208372658</v>
          </cell>
        </row>
        <row r="620">
          <cell r="A620" t="str">
            <v>RHES-SHCONBR2</v>
          </cell>
          <cell r="B620" t="str">
            <v>VAR_fin</v>
          </cell>
          <cell r="C620" t="str">
            <v>CON</v>
          </cell>
          <cell r="D620">
            <v>0.4101325401318997</v>
          </cell>
          <cell r="E620">
            <v>0.82063717343155074</v>
          </cell>
          <cell r="F620">
            <v>0.82106522908989232</v>
          </cell>
          <cell r="G620">
            <v>0.82156067970744384</v>
          </cell>
          <cell r="H620">
            <v>2.808996286632107</v>
          </cell>
          <cell r="I620">
            <v>4.3087803227240453</v>
          </cell>
          <cell r="J620">
            <v>4.3087711602174528</v>
          </cell>
          <cell r="K620">
            <v>4.667911222008998</v>
          </cell>
          <cell r="L620">
            <v>4.6680597794547163</v>
          </cell>
          <cell r="M620">
            <v>4.6679699999733577</v>
          </cell>
          <cell r="N620">
            <v>3.4155260617425132</v>
          </cell>
          <cell r="O620">
            <v>1.7970877208372658</v>
          </cell>
        </row>
        <row r="621">
          <cell r="A621" t="str">
            <v>RHES-SHCONBR2</v>
          </cell>
          <cell r="B621" t="str">
            <v>VAR_ncap</v>
          </cell>
          <cell r="C621" t="str">
            <v>-</v>
          </cell>
          <cell r="D621">
            <v>3.3149499248089E-2</v>
          </cell>
          <cell r="E621">
            <v>3.3149327288600303E-2</v>
          </cell>
          <cell r="F621">
            <v>5.33236732276692E-5</v>
          </cell>
          <cell r="G621">
            <v>3.5384824640246197E-5</v>
          </cell>
          <cell r="H621">
            <v>0.16056982582410501</v>
          </cell>
          <cell r="I621">
            <v>0.12116708137636099</v>
          </cell>
          <cell r="J621">
            <v>3.4438827503294198E-7</v>
          </cell>
          <cell r="K621">
            <v>6.16026772978207E-2</v>
          </cell>
          <cell r="L621">
            <v>3.4010543686002301E-2</v>
          </cell>
          <cell r="M621">
            <v>1.34991682081172E-5</v>
          </cell>
          <cell r="N621">
            <v>4.9689051794579699E-2</v>
          </cell>
          <cell r="O621">
            <v>1.5249159074022599E-7</v>
          </cell>
        </row>
        <row r="622">
          <cell r="A622" t="str">
            <v>RHES-SHCONBR2</v>
          </cell>
          <cell r="B622" t="str">
            <v>VAR_cap</v>
          </cell>
          <cell r="C622" t="str">
            <v>-</v>
          </cell>
          <cell r="D622">
            <v>3.3149499248089E-2</v>
          </cell>
          <cell r="E622">
            <v>6.6298826536689295E-2</v>
          </cell>
          <cell r="F622">
            <v>6.6352150209916902E-2</v>
          </cell>
          <cell r="G622">
            <v>6.6387535034557202E-2</v>
          </cell>
          <cell r="H622">
            <v>0.226957360858662</v>
          </cell>
          <cell r="I622">
            <v>0.34812444223502298</v>
          </cell>
          <cell r="J622">
            <v>0.34812478662329799</v>
          </cell>
          <cell r="K622">
            <v>0.37712366373963602</v>
          </cell>
          <cell r="L622">
            <v>0.377392550494622</v>
          </cell>
          <cell r="M622">
            <v>0.37736397174077202</v>
          </cell>
          <cell r="N622">
            <v>0.27595493115380998</v>
          </cell>
          <cell r="O622">
            <v>0.145316268826477</v>
          </cell>
        </row>
        <row r="623">
          <cell r="A623" t="str">
            <v>ITOT-SWHCONBR4</v>
          </cell>
          <cell r="B623" t="str">
            <v>VAR_fout</v>
          </cell>
          <cell r="C623" t="str">
            <v>ITOT-ELS</v>
          </cell>
          <cell r="H623">
            <v>0.37883126776249604</v>
          </cell>
          <cell r="I623">
            <v>0.37908233252997908</v>
          </cell>
          <cell r="J623">
            <v>0.37909928946830757</v>
          </cell>
          <cell r="K623">
            <v>0.37787289788843981</v>
          </cell>
          <cell r="L623">
            <v>0.37784915090955751</v>
          </cell>
          <cell r="M623">
            <v>0.37804600429509361</v>
          </cell>
          <cell r="N623">
            <v>0.37762908337053525</v>
          </cell>
          <cell r="O623">
            <v>0.37286489904917031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ITOT-SWHC</v>
          </cell>
          <cell r="H624">
            <v>4.0711247791066016</v>
          </cell>
          <cell r="I624">
            <v>4.0738228562798486</v>
          </cell>
          <cell r="J624">
            <v>4.0740050846693139</v>
          </cell>
          <cell r="K624">
            <v>4.060825620420828</v>
          </cell>
          <cell r="L624">
            <v>4.0605704225995671</v>
          </cell>
          <cell r="M624">
            <v>4.0626859150731498</v>
          </cell>
          <cell r="N624">
            <v>4.058205458333334</v>
          </cell>
          <cell r="O624">
            <v>4.007006968415924</v>
          </cell>
        </row>
        <row r="625">
          <cell r="A625" t="str">
            <v>ITOT-SWHCONBR4</v>
          </cell>
          <cell r="B625" t="str">
            <v>VAR_fin</v>
          </cell>
          <cell r="C625" t="str">
            <v>CON</v>
          </cell>
          <cell r="H625">
            <v>4.4499560468690991</v>
          </cell>
          <cell r="I625">
            <v>4.4529051888098241</v>
          </cell>
          <cell r="J625">
            <v>4.4531043741376273</v>
          </cell>
          <cell r="K625">
            <v>4.4386985183092662</v>
          </cell>
          <cell r="L625">
            <v>4.4384195735091252</v>
          </cell>
          <cell r="M625">
            <v>4.4407319193682415</v>
          </cell>
          <cell r="N625">
            <v>4.43583454170387</v>
          </cell>
          <cell r="O625">
            <v>4.3798718674650896</v>
          </cell>
        </row>
        <row r="626">
          <cell r="A626" t="str">
            <v>ITOT-SWHCONBR4</v>
          </cell>
          <cell r="B626" t="str">
            <v>VAR_ncap</v>
          </cell>
          <cell r="C626" t="str">
            <v>-</v>
          </cell>
          <cell r="H626">
            <v>0.24203152231476899</v>
          </cell>
          <cell r="I626">
            <v>1.5875597585298E-4</v>
          </cell>
          <cell r="J626">
            <v>3.86335192869255E-5</v>
          </cell>
          <cell r="K626">
            <v>0.24125427592569401</v>
          </cell>
          <cell r="L626">
            <v>1.04853180660684E-4</v>
          </cell>
          <cell r="M626">
            <v>1.8507229909405599E-4</v>
          </cell>
          <cell r="N626">
            <v>0.198283091119032</v>
          </cell>
          <cell r="O626">
            <v>3.97791403882738E-2</v>
          </cell>
        </row>
        <row r="627">
          <cell r="A627" t="str">
            <v>ITOT-SWHCONBR4</v>
          </cell>
          <cell r="B627" t="str">
            <v>VAR_cap</v>
          </cell>
          <cell r="C627" t="str">
            <v>-</v>
          </cell>
          <cell r="H627">
            <v>0.24203152231476899</v>
          </cell>
          <cell r="I627">
            <v>0.24219027829062201</v>
          </cell>
          <cell r="J627">
            <v>0.24222891180990899</v>
          </cell>
          <cell r="K627">
            <v>0.24145166542083399</v>
          </cell>
          <cell r="L627">
            <v>0.24141703736403</v>
          </cell>
          <cell r="M627">
            <v>0.24154420140544899</v>
          </cell>
          <cell r="N627">
            <v>0.24127119805195699</v>
          </cell>
          <cell r="O627">
            <v>0.2382473038064</v>
          </cell>
        </row>
        <row r="628">
          <cell r="A628" t="str">
            <v>D-ITOT_NKEV_GAS_ELC_CHP</v>
          </cell>
          <cell r="B628" t="str">
            <v>VAR_fout</v>
          </cell>
          <cell r="C628" t="str">
            <v>ITOT_ELC</v>
          </cell>
          <cell r="D628">
            <v>0.65349224088520874</v>
          </cell>
          <cell r="E628">
            <v>8.5662849690020346E-2</v>
          </cell>
          <cell r="F628">
            <v>5.2780247021779622E-2</v>
          </cell>
          <cell r="G628">
            <v>0.14791352276681022</v>
          </cell>
          <cell r="H628">
            <v>0.10736238163827563</v>
          </cell>
          <cell r="I628">
            <v>0.31098750001549919</v>
          </cell>
          <cell r="J628">
            <v>4.7454058805841658E-2</v>
          </cell>
          <cell r="K628">
            <v>0.18629335514471945</v>
          </cell>
          <cell r="L628">
            <v>0.64251156058452086</v>
          </cell>
          <cell r="M628">
            <v>0.52833665348881753</v>
          </cell>
          <cell r="N628">
            <v>0.64255154665249847</v>
          </cell>
          <cell r="O628">
            <v>0.62832203318915991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ELC5</v>
          </cell>
          <cell r="D629">
            <v>1.6520795200967182E-2</v>
          </cell>
          <cell r="E629">
            <v>8.8224408304879258E-3</v>
          </cell>
          <cell r="F629">
            <v>7.6448796090675744E-3</v>
          </cell>
          <cell r="G629">
            <v>4.9362406007009592E-3</v>
          </cell>
          <cell r="H629">
            <v>0.25989218659085844</v>
          </cell>
          <cell r="I629">
            <v>1.1679612340915087E-2</v>
          </cell>
          <cell r="J629">
            <v>6.2415747403450947E-2</v>
          </cell>
          <cell r="K629">
            <v>3.9967632455784732E-2</v>
          </cell>
          <cell r="L629">
            <v>2.7499043459176972E-2</v>
          </cell>
          <cell r="M629">
            <v>2.9390879886648357E-2</v>
          </cell>
          <cell r="N629">
            <v>2.7465819245763003E-2</v>
          </cell>
          <cell r="O629">
            <v>4.1696838022205043E-2</v>
          </cell>
        </row>
        <row r="630">
          <cell r="A630" t="str">
            <v>D-ITOT_NKEV_GAS_ELC_CHP</v>
          </cell>
          <cell r="B630" t="str">
            <v>VAR_fin</v>
          </cell>
          <cell r="C630" t="str">
            <v>ITOT_NKEV_GAS_ELC_CHP</v>
          </cell>
          <cell r="D630">
            <v>0.67001303608617568</v>
          </cell>
          <cell r="E630">
            <v>9.4485290520508317E-2</v>
          </cell>
          <cell r="F630">
            <v>6.0398607928177736E-2</v>
          </cell>
          <cell r="G630">
            <v>0.15282324466484171</v>
          </cell>
          <cell r="H630">
            <v>0.36725456822913399</v>
          </cell>
          <cell r="I630">
            <v>0.32266711235641393</v>
          </cell>
          <cell r="J630">
            <v>0.10986980620929261</v>
          </cell>
          <cell r="K630">
            <v>0.226260987600504</v>
          </cell>
          <cell r="L630">
            <v>0.6700106040436975</v>
          </cell>
          <cell r="M630">
            <v>0.55772753337546588</v>
          </cell>
          <cell r="N630">
            <v>0.67001736589826089</v>
          </cell>
          <cell r="O630">
            <v>0.67001887121136461</v>
          </cell>
        </row>
        <row r="631">
          <cell r="A631" t="str">
            <v>SCOM-SHELCBR</v>
          </cell>
          <cell r="B631" t="str">
            <v>VAR_fout</v>
          </cell>
          <cell r="C631" t="str">
            <v>SCOM-SHAELCB</v>
          </cell>
          <cell r="D631">
            <v>2.3940606132211091</v>
          </cell>
          <cell r="E631">
            <v>2.7671533440982873E-3</v>
          </cell>
          <cell r="F631">
            <v>1.9475189508470723</v>
          </cell>
          <cell r="G631">
            <v>1.686436262390546</v>
          </cell>
          <cell r="H631">
            <v>1.4177800546141672</v>
          </cell>
          <cell r="I631">
            <v>1.1789712765188818</v>
          </cell>
          <cell r="J631">
            <v>0.88883836864353216</v>
          </cell>
          <cell r="K631">
            <v>0.6746803272545786</v>
          </cell>
          <cell r="L631">
            <v>0.93994128247045028</v>
          </cell>
          <cell r="M631">
            <v>1.5868065643061149</v>
          </cell>
          <cell r="N631">
            <v>0.73781717441866601</v>
          </cell>
          <cell r="O631">
            <v>0.71856199465446857</v>
          </cell>
        </row>
        <row r="632">
          <cell r="A632" t="str">
            <v>SCOM-SHELCBR</v>
          </cell>
          <cell r="B632" t="str">
            <v>VAR_fin</v>
          </cell>
          <cell r="C632" t="str">
            <v>SCOM_ELC</v>
          </cell>
          <cell r="D632">
            <v>2.6236280692834097</v>
          </cell>
          <cell r="E632">
            <v>3.02421130502545E-3</v>
          </cell>
          <cell r="F632">
            <v>2.1197485179287865</v>
          </cell>
          <cell r="G632">
            <v>1.8231743377195104</v>
          </cell>
          <cell r="H632">
            <v>1.5224483807937357</v>
          </cell>
          <cell r="I632">
            <v>1.2575693616201402</v>
          </cell>
          <cell r="J632">
            <v>0.94181548995341124</v>
          </cell>
          <cell r="K632">
            <v>0.71018981816271476</v>
          </cell>
          <cell r="L632">
            <v>0.9894118762846833</v>
          </cell>
          <cell r="M632">
            <v>1.6703226992695941</v>
          </cell>
          <cell r="N632">
            <v>0.77664965728280666</v>
          </cell>
          <cell r="O632">
            <v>0.75638104700470377</v>
          </cell>
        </row>
        <row r="633">
          <cell r="A633" t="str">
            <v>SCOM-SHELCBR</v>
          </cell>
          <cell r="B633" t="str">
            <v>VAR_ncap</v>
          </cell>
          <cell r="C633" t="str">
            <v>-</v>
          </cell>
          <cell r="D633">
            <v>2.0064540981086699E-5</v>
          </cell>
          <cell r="E633">
            <v>1.12864502227688E-5</v>
          </cell>
          <cell r="F633">
            <v>0.15057764990294001</v>
          </cell>
          <cell r="G633">
            <v>1.6555207102171E-2</v>
          </cell>
          <cell r="H633">
            <v>1.4560270497392E-4</v>
          </cell>
          <cell r="I633">
            <v>0.108518801739316</v>
          </cell>
          <cell r="J633">
            <v>7.9616800676024794E-5</v>
          </cell>
          <cell r="K633">
            <v>2.7039069042804998E-4</v>
          </cell>
          <cell r="L633">
            <v>9.5726229576704E-2</v>
          </cell>
          <cell r="M633">
            <v>5.6433587942721103E-2</v>
          </cell>
          <cell r="N633">
            <v>1.87571092686255E-4</v>
          </cell>
          <cell r="O633">
            <v>2.99351583079406E-2</v>
          </cell>
        </row>
        <row r="634">
          <cell r="A634" t="str">
            <v>SCOM-SHELCBR</v>
          </cell>
          <cell r="B634" t="str">
            <v>VAR_cap</v>
          </cell>
          <cell r="C634" t="str">
            <v>-</v>
          </cell>
          <cell r="D634">
            <v>0.18500811289242308</v>
          </cell>
          <cell r="E634">
            <v>3.7796089419586676E-4</v>
          </cell>
          <cell r="F634">
            <v>0.15095109764716497</v>
          </cell>
          <cell r="G634">
            <v>0.16749148049395204</v>
          </cell>
          <cell r="H634">
            <v>0.16719360993799329</v>
          </cell>
          <cell r="I634">
            <v>0.15363742605300107</v>
          </cell>
          <cell r="J634">
            <v>0.10871314288403901</v>
          </cell>
          <cell r="K634">
            <v>8.1698769045933206E-2</v>
          </cell>
          <cell r="L634">
            <v>0.10853201922420186</v>
          </cell>
          <cell r="M634">
            <v>0.15239168457098945</v>
          </cell>
          <cell r="N634">
            <v>9.3630362528098698E-2</v>
          </cell>
          <cell r="O634">
            <v>8.649999353987374E-2</v>
          </cell>
        </row>
        <row r="635">
          <cell r="A635" t="str">
            <v>RHES-SHCONBR3</v>
          </cell>
          <cell r="B635" t="str">
            <v>VAR_fout</v>
          </cell>
          <cell r="C635" t="str">
            <v>RHES-SHCON</v>
          </cell>
          <cell r="D635">
            <v>4.2095600241937323E-3</v>
          </cell>
          <cell r="E635">
            <v>0.68191413284063307</v>
          </cell>
          <cell r="F635">
            <v>0.68173004759228317</v>
          </cell>
          <cell r="G635">
            <v>0.68178410235096565</v>
          </cell>
          <cell r="H635">
            <v>0.68181991945057341</v>
          </cell>
          <cell r="I635">
            <v>0.68189208164735027</v>
          </cell>
          <cell r="J635">
            <v>0.68189894357017822</v>
          </cell>
          <cell r="K635">
            <v>0.45892815163353745</v>
          </cell>
          <cell r="L635">
            <v>0.72933601565890338</v>
          </cell>
          <cell r="M635">
            <v>0.7292312335684441</v>
          </cell>
          <cell r="N635">
            <v>0.72934299896187693</v>
          </cell>
          <cell r="O635">
            <v>0.72881220536189228</v>
          </cell>
        </row>
        <row r="636">
          <cell r="A636" t="str">
            <v>RHES-SHCONBR3</v>
          </cell>
          <cell r="B636" t="str">
            <v>VAR_fin</v>
          </cell>
          <cell r="C636" t="str">
            <v>CON</v>
          </cell>
          <cell r="D636">
            <v>4.2095600241937323E-3</v>
          </cell>
          <cell r="E636">
            <v>0.68191413284063307</v>
          </cell>
          <cell r="F636">
            <v>0.68173004759228317</v>
          </cell>
          <cell r="G636">
            <v>0.68178410235096565</v>
          </cell>
          <cell r="H636">
            <v>0.68181991945057341</v>
          </cell>
          <cell r="I636">
            <v>0.68189208164735027</v>
          </cell>
          <cell r="J636">
            <v>0.68189894357017822</v>
          </cell>
          <cell r="K636">
            <v>0.45892815163353745</v>
          </cell>
          <cell r="L636">
            <v>0.72933601565890338</v>
          </cell>
          <cell r="M636">
            <v>0.7292312335684441</v>
          </cell>
          <cell r="N636">
            <v>0.72934299896187693</v>
          </cell>
          <cell r="O636">
            <v>0.72881220536189228</v>
          </cell>
        </row>
        <row r="637">
          <cell r="A637" t="str">
            <v>RHES-SHCONBR3</v>
          </cell>
          <cell r="B637" t="str">
            <v>VAR_ncap</v>
          </cell>
          <cell r="C637" t="str">
            <v>-</v>
          </cell>
          <cell r="D637">
            <v>3.38293356821843E-4</v>
          </cell>
          <cell r="E637">
            <v>5.4753274957857999E-2</v>
          </cell>
          <cell r="F637">
            <v>1.1738286216506399E-6</v>
          </cell>
          <cell r="G637">
            <v>6.3739128794924905E-7</v>
          </cell>
          <cell r="H637">
            <v>9.0388222992550902E-7</v>
          </cell>
          <cell r="I637">
            <v>4.5139783337378703E-6</v>
          </cell>
          <cell r="J637">
            <v>1.91482385184995E-7</v>
          </cell>
          <cell r="K637">
            <v>5.9192114070800696E-6</v>
          </cell>
          <cell r="L637">
            <v>5.8921474114936298E-2</v>
          </cell>
          <cell r="M637">
            <v>6.5708720241189696E-7</v>
          </cell>
          <cell r="N637">
            <v>6.4962161311310097E-7</v>
          </cell>
          <cell r="O637">
            <v>1.45744661321018E-7</v>
          </cell>
        </row>
        <row r="638">
          <cell r="A638" t="str">
            <v>RHES-SHCONBR3</v>
          </cell>
          <cell r="B638" t="str">
            <v>VAR_cap</v>
          </cell>
          <cell r="C638" t="str">
            <v>-</v>
          </cell>
          <cell r="D638">
            <v>3.38293356821843E-4</v>
          </cell>
          <cell r="E638">
            <v>5.5091568314679901E-2</v>
          </cell>
          <cell r="F638">
            <v>5.5092742143301503E-2</v>
          </cell>
          <cell r="G638">
            <v>5.5093379534589502E-2</v>
          </cell>
          <cell r="H638">
            <v>5.5094283416819399E-2</v>
          </cell>
          <cell r="I638">
            <v>5.50987973951532E-2</v>
          </cell>
          <cell r="J638">
            <v>5.50989888775383E-2</v>
          </cell>
          <cell r="K638">
            <v>3.7079850209875399E-2</v>
          </cell>
          <cell r="L638">
            <v>5.8933825374427803E-2</v>
          </cell>
          <cell r="M638">
            <v>5.89336597564947E-2</v>
          </cell>
          <cell r="N638">
            <v>5.8932858930065203E-2</v>
          </cell>
          <cell r="O638">
            <v>5.89290372622054E-2</v>
          </cell>
        </row>
        <row r="639">
          <cell r="A639" t="str">
            <v>ITOT-SWHCONBR5</v>
          </cell>
          <cell r="B639" t="str">
            <v>VAR_fout</v>
          </cell>
          <cell r="C639" t="str">
            <v>ITOT-ELS</v>
          </cell>
          <cell r="H639">
            <v>2.4718915187824635E-3</v>
          </cell>
          <cell r="I639">
            <v>3.1515912972114066E-3</v>
          </cell>
          <cell r="J639">
            <v>3.2873740714261571E-3</v>
          </cell>
          <cell r="K639">
            <v>4.9270310104265044E-3</v>
          </cell>
          <cell r="L639">
            <v>4.475551881639026E-3</v>
          </cell>
          <cell r="M639">
            <v>6.3037189260439341E-3</v>
          </cell>
          <cell r="N639">
            <v>5.2283444858854996E-3</v>
          </cell>
          <cell r="O639">
            <v>1.2281042043319571E-2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ITOT-SWHC</v>
          </cell>
          <cell r="H640">
            <v>1.2124322566006082E-2</v>
          </cell>
          <cell r="I640">
            <v>1.5458166021148651E-2</v>
          </cell>
          <cell r="J640">
            <v>1.6124163756477135E-2</v>
          </cell>
          <cell r="K640">
            <v>2.4166478508146402E-2</v>
          </cell>
          <cell r="L640">
            <v>2.1952029149165268E-2</v>
          </cell>
          <cell r="M640">
            <v>3.0918962682650018E-2</v>
          </cell>
          <cell r="N640">
            <v>2.5644383886351912E-2</v>
          </cell>
          <cell r="O640">
            <v>6.0236994240438775E-2</v>
          </cell>
        </row>
        <row r="641">
          <cell r="A641" t="str">
            <v>ITOT-SWHCONBR5</v>
          </cell>
          <cell r="B641" t="str">
            <v>VAR_fin</v>
          </cell>
          <cell r="C641" t="str">
            <v>CON</v>
          </cell>
          <cell r="H641">
            <v>1.4596214084788539E-2</v>
          </cell>
          <cell r="I641">
            <v>1.8609757318360051E-2</v>
          </cell>
          <cell r="J641">
            <v>1.9411537827903301E-2</v>
          </cell>
          <cell r="K641">
            <v>2.9093509518572924E-2</v>
          </cell>
          <cell r="L641">
            <v>2.6427581030804306E-2</v>
          </cell>
          <cell r="M641">
            <v>3.7222681608693957E-2</v>
          </cell>
          <cell r="N641">
            <v>3.0872728372237423E-2</v>
          </cell>
          <cell r="O641">
            <v>7.2518036283758441E-2</v>
          </cell>
        </row>
        <row r="642">
          <cell r="A642" t="str">
            <v>ITOT-SWHCONBR5</v>
          </cell>
          <cell r="B642" t="str">
            <v>VAR_ncap</v>
          </cell>
          <cell r="C642" t="str">
            <v>-</v>
          </cell>
          <cell r="H642">
            <v>7.9281793031886602E-4</v>
          </cell>
          <cell r="I642">
            <v>2.18467571248971E-4</v>
          </cell>
          <cell r="J642">
            <v>4.3721027569241097E-5</v>
          </cell>
          <cell r="K642">
            <v>1.3196159463033401E-3</v>
          </cell>
          <cell r="L642">
            <v>4.56306291978546E-5</v>
          </cell>
          <cell r="M642">
            <v>6.5886498181255096E-4</v>
          </cell>
          <cell r="N642">
            <v>7.5483112256142495E-4</v>
          </cell>
          <cell r="O642">
            <v>2.5308300700173101E-3</v>
          </cell>
        </row>
        <row r="643">
          <cell r="A643" t="str">
            <v>ITOT-SWHCONBR5</v>
          </cell>
          <cell r="B643" t="str">
            <v>VAR_cap</v>
          </cell>
          <cell r="C643" t="str">
            <v>-</v>
          </cell>
          <cell r="H643">
            <v>7.9281793031886602E-4</v>
          </cell>
          <cell r="I643">
            <v>1.01128550156784E-3</v>
          </cell>
          <cell r="J643">
            <v>1.0550065291370799E-3</v>
          </cell>
          <cell r="K643">
            <v>1.5818045451215499E-3</v>
          </cell>
          <cell r="L643">
            <v>1.4367431999997001E-3</v>
          </cell>
          <cell r="M643">
            <v>2.0241115573137402E-3</v>
          </cell>
          <cell r="N643">
            <v>1.67859411379231E-3</v>
          </cell>
          <cell r="O643">
            <v>3.9445261743912899E-3</v>
          </cell>
        </row>
        <row r="644">
          <cell r="A644" t="str">
            <v>RHES-SHSTG-ELC</v>
          </cell>
          <cell r="B644" t="str">
            <v>VAR_fout</v>
          </cell>
          <cell r="C644" t="str">
            <v>RHES-SHAELCB</v>
          </cell>
          <cell r="D644">
            <v>1.391967215520458E-7</v>
          </cell>
          <cell r="E644">
            <v>0.64083508533008637</v>
          </cell>
          <cell r="F644">
            <v>0.65868424224928568</v>
          </cell>
          <cell r="G644">
            <v>0.5516210623427662</v>
          </cell>
          <cell r="H644">
            <v>0.18097585078447495</v>
          </cell>
          <cell r="I644">
            <v>0.1047808430249639</v>
          </cell>
          <cell r="J644">
            <v>9.369902750241714E-2</v>
          </cell>
          <cell r="K644">
            <v>0.19994041978424079</v>
          </cell>
          <cell r="L644">
            <v>0.11431620511478312</v>
          </cell>
          <cell r="M644">
            <v>8.7812677728134447E-2</v>
          </cell>
          <cell r="N644">
            <v>0.23353334456915281</v>
          </cell>
          <cell r="O644">
            <v>0.17925065834023052</v>
          </cell>
        </row>
        <row r="645">
          <cell r="A645" t="str">
            <v>RHES-SHSTG-ELC</v>
          </cell>
          <cell r="B645" t="str">
            <v>VAR_fin</v>
          </cell>
          <cell r="C645" t="str">
            <v>RHES-SHAELCB</v>
          </cell>
          <cell r="D645">
            <v>1.5134993218872119E-6</v>
          </cell>
          <cell r="E645">
            <v>0.64086358760646922</v>
          </cell>
          <cell r="F645">
            <v>0.65871019920216267</v>
          </cell>
          <cell r="G645">
            <v>0.55164887503559568</v>
          </cell>
          <cell r="H645">
            <v>0.1809844968486044</v>
          </cell>
          <cell r="I645">
            <v>0.10478690460963173</v>
          </cell>
          <cell r="J645">
            <v>9.3704849516903735E-2</v>
          </cell>
          <cell r="K645">
            <v>0.19995026283832887</v>
          </cell>
          <cell r="L645">
            <v>0.11432270221403722</v>
          </cell>
          <cell r="M645">
            <v>8.7818840200091633E-2</v>
          </cell>
          <cell r="N645">
            <v>0.233545921419682</v>
          </cell>
          <cell r="O645">
            <v>0.17926256780471164</v>
          </cell>
        </row>
        <row r="646">
          <cell r="A646" t="str">
            <v>RHES-SHSTG-ELC</v>
          </cell>
          <cell r="B646" t="str">
            <v>VAR_ncap</v>
          </cell>
          <cell r="C646" t="str">
            <v>-</v>
          </cell>
          <cell r="D646">
            <v>3.3095748286191003E-2</v>
          </cell>
          <cell r="E646">
            <v>2.8170931218641199E-2</v>
          </cell>
          <cell r="F646">
            <v>2.3576800641206499E-4</v>
          </cell>
          <cell r="G646">
            <v>2.1557999977236001E-4</v>
          </cell>
          <cell r="H646">
            <v>5.9241717466645299E-4</v>
          </cell>
          <cell r="I646">
            <v>1.0739622336664501E-2</v>
          </cell>
          <cell r="J646">
            <v>3.9432329144426501E-4</v>
          </cell>
          <cell r="K646">
            <v>9.4509203863218007E-3</v>
          </cell>
          <cell r="L646">
            <v>2.03104930155577E-3</v>
          </cell>
          <cell r="M646">
            <v>1.45140046855121E-3</v>
          </cell>
          <cell r="N646">
            <v>2.40839003096277E-2</v>
          </cell>
          <cell r="O646">
            <v>9.71861390792209E-4</v>
          </cell>
        </row>
        <row r="647">
          <cell r="A647" t="str">
            <v>RHES-SHSTG-ELC</v>
          </cell>
          <cell r="B647" t="str">
            <v>VAR_cap</v>
          </cell>
          <cell r="C647" t="str">
            <v>-</v>
          </cell>
          <cell r="D647">
            <v>3.3095748286191003E-2</v>
          </cell>
          <cell r="E647">
            <v>6.102057240505615E-2</v>
          </cell>
          <cell r="F647">
            <v>6.1022801121466776E-2</v>
          </cell>
          <cell r="G647">
            <v>6.1023675195055298E-2</v>
          </cell>
          <cell r="H647">
            <v>1.7842164708691849E-2</v>
          </cell>
          <cell r="I647">
            <v>1.1349587343877752E-2</v>
          </cell>
          <cell r="J647">
            <v>1.1333628464173615E-2</v>
          </cell>
          <cell r="K647">
            <v>2.0088734015372613E-2</v>
          </cell>
          <cell r="L647">
            <v>1.2681651835266941E-2</v>
          </cell>
          <cell r="M647">
            <v>1.1271256873453541E-2</v>
          </cell>
          <cell r="N647">
            <v>2.7466826309803159E-2</v>
          </cell>
          <cell r="O647">
            <v>2.5233222727749978E-2</v>
          </cell>
        </row>
        <row r="648">
          <cell r="A648" t="str">
            <v>RHES-SHCONBR4</v>
          </cell>
          <cell r="B648" t="str">
            <v>VAR_fout</v>
          </cell>
          <cell r="C648" t="str">
            <v>RHES-SHCON</v>
          </cell>
          <cell r="E648">
            <v>0.42662439598090957</v>
          </cell>
          <cell r="F648">
            <v>0.42649948015301153</v>
          </cell>
          <cell r="G648">
            <v>0.42653179842440414</v>
          </cell>
          <cell r="H648">
            <v>0.42655383403977498</v>
          </cell>
          <cell r="I648">
            <v>0.42657940178562714</v>
          </cell>
          <cell r="J648">
            <v>0.42658451227144767</v>
          </cell>
          <cell r="K648">
            <v>0.28798043484346503</v>
          </cell>
          <cell r="L648">
            <v>5.491002953927516E-3</v>
          </cell>
          <cell r="M648">
            <v>5.4987376394725939E-3</v>
          </cell>
          <cell r="N648">
            <v>5.49999786360174E-3</v>
          </cell>
          <cell r="O648">
            <v>5.4865604009904107E-3</v>
          </cell>
        </row>
        <row r="649">
          <cell r="A649" t="str">
            <v>RHES-SHCONBR4</v>
          </cell>
          <cell r="B649" t="str">
            <v>VAR_fin</v>
          </cell>
          <cell r="C649" t="str">
            <v>CON</v>
          </cell>
          <cell r="E649">
            <v>0.42662439598090957</v>
          </cell>
          <cell r="F649">
            <v>0.42649948015301153</v>
          </cell>
          <cell r="G649">
            <v>0.42653179842440414</v>
          </cell>
          <cell r="H649">
            <v>0.42655383403977498</v>
          </cell>
          <cell r="I649">
            <v>0.42657940178562714</v>
          </cell>
          <cell r="J649">
            <v>0.42658451227144767</v>
          </cell>
          <cell r="K649">
            <v>0.28798043484346503</v>
          </cell>
          <cell r="L649">
            <v>5.491002953927516E-3</v>
          </cell>
          <cell r="M649">
            <v>5.4987376394725939E-3</v>
          </cell>
          <cell r="N649">
            <v>5.49999786360174E-3</v>
          </cell>
          <cell r="O649">
            <v>5.4865604009904107E-3</v>
          </cell>
        </row>
        <row r="650">
          <cell r="A650" t="str">
            <v>RHES-SHCONBR4</v>
          </cell>
          <cell r="B650" t="str">
            <v>VAR_ncap</v>
          </cell>
          <cell r="C650" t="str">
            <v>-</v>
          </cell>
          <cell r="E650">
            <v>3.4466725976320702E-2</v>
          </cell>
          <cell r="F650">
            <v>7.0507091626731596E-7</v>
          </cell>
          <cell r="G650">
            <v>5.2451132540156796E-7</v>
          </cell>
          <cell r="H650">
            <v>6.4630956959149099E-7</v>
          </cell>
          <cell r="I650">
            <v>1.18268164659361E-6</v>
          </cell>
          <cell r="J650">
            <v>1.6334966958489799E-7</v>
          </cell>
          <cell r="K650">
            <v>4.6619269441513704E-6</v>
          </cell>
          <cell r="L650">
            <v>4.35092995616824E-4</v>
          </cell>
          <cell r="M650">
            <v>1.22909845311634E-6</v>
          </cell>
          <cell r="N650">
            <v>8.0670399659856698E-7</v>
          </cell>
          <cell r="O650">
            <v>1.50730686807805E-7</v>
          </cell>
        </row>
        <row r="651">
          <cell r="A651" t="str">
            <v>RHES-SHCONBR4</v>
          </cell>
          <cell r="B651" t="str">
            <v>VAR_cap</v>
          </cell>
          <cell r="C651" t="str">
            <v>-</v>
          </cell>
          <cell r="E651">
            <v>3.4466725976320702E-2</v>
          </cell>
          <cell r="F651">
            <v>3.4467431047236999E-2</v>
          </cell>
          <cell r="G651">
            <v>3.4467955558562399E-2</v>
          </cell>
          <cell r="H651">
            <v>3.4468601868131998E-2</v>
          </cell>
          <cell r="I651">
            <v>3.4469784549778601E-2</v>
          </cell>
          <cell r="J651">
            <v>3.4469947899448197E-2</v>
          </cell>
          <cell r="K651">
            <v>2.3268196253028402E-2</v>
          </cell>
          <cell r="L651">
            <v>4.4234507835860202E-4</v>
          </cell>
          <cell r="M651">
            <v>4.42976361899862E-4</v>
          </cell>
          <cell r="N651">
            <v>4.4306608314484999E-4</v>
          </cell>
          <cell r="O651">
            <v>4.4210480536708299E-4</v>
          </cell>
        </row>
        <row r="652">
          <cell r="A652" t="str">
            <v>ITOT-SWHCONBR6</v>
          </cell>
          <cell r="B652" t="str">
            <v>VAR_fout</v>
          </cell>
          <cell r="C652" t="str">
            <v>ITOT-SWHC</v>
          </cell>
          <cell r="I652">
            <v>5.857103146197134E-3</v>
          </cell>
          <cell r="J652">
            <v>6.0162522926391271E-3</v>
          </cell>
          <cell r="K652">
            <v>1.1816249759664367E-2</v>
          </cell>
          <cell r="L652">
            <v>7.5483107575085272E-3</v>
          </cell>
          <cell r="M652">
            <v>1.253803325848947E-2</v>
          </cell>
          <cell r="N652">
            <v>1.0399367756031548E-2</v>
          </cell>
          <cell r="O652">
            <v>2.4325292750164398E-2</v>
          </cell>
        </row>
        <row r="653">
          <cell r="A653" t="str">
            <v>ITOT-SWHCONBR6</v>
          </cell>
          <cell r="B653" t="str">
            <v>VAR_fin</v>
          </cell>
          <cell r="C653" t="str">
            <v>CON</v>
          </cell>
          <cell r="I653">
            <v>5.857103146197134E-3</v>
          </cell>
          <cell r="J653">
            <v>6.0162522926391271E-3</v>
          </cell>
          <cell r="K653">
            <v>1.1816249759664367E-2</v>
          </cell>
          <cell r="L653">
            <v>7.5483107575085272E-3</v>
          </cell>
          <cell r="M653">
            <v>1.253803325848947E-2</v>
          </cell>
          <cell r="N653">
            <v>1.0399367756031548E-2</v>
          </cell>
          <cell r="O653">
            <v>2.4325292750164398E-2</v>
          </cell>
        </row>
        <row r="654">
          <cell r="A654" t="str">
            <v>ITOT-SWHCONBR6</v>
          </cell>
          <cell r="B654" t="str">
            <v>VAR_ncap</v>
          </cell>
          <cell r="C654" t="str">
            <v>-</v>
          </cell>
          <cell r="I654">
            <v>3.1741412527066501E-4</v>
          </cell>
          <cell r="J654">
            <v>8.7644595757502104E-6</v>
          </cell>
          <cell r="K654">
            <v>3.1566861875864102E-4</v>
          </cell>
          <cell r="L654">
            <v>3.7506341218471599E-5</v>
          </cell>
          <cell r="M654">
            <v>3.2785145164715299E-4</v>
          </cell>
          <cell r="N654">
            <v>1.5526722775674901E-4</v>
          </cell>
          <cell r="O654">
            <v>8.3925312808030904E-4</v>
          </cell>
        </row>
        <row r="655">
          <cell r="A655" t="str">
            <v>ITOT-SWHCONBR6</v>
          </cell>
          <cell r="B655" t="str">
            <v>VAR_cap</v>
          </cell>
          <cell r="C655" t="str">
            <v>-</v>
          </cell>
          <cell r="I655">
            <v>3.1741412527066501E-4</v>
          </cell>
          <cell r="J655">
            <v>3.26178584846415E-4</v>
          </cell>
          <cell r="K655">
            <v>6.4184720360505596E-4</v>
          </cell>
          <cell r="L655">
            <v>4.09550143457478E-4</v>
          </cell>
          <cell r="M655">
            <v>6.81026411624265E-4</v>
          </cell>
          <cell r="N655">
            <v>5.6464682984909203E-4</v>
          </cell>
          <cell r="O655">
            <v>1.3223718074842101E-3</v>
          </cell>
        </row>
        <row r="656">
          <cell r="A656" t="str">
            <v>RHNM-SHNGAHP</v>
          </cell>
          <cell r="B656" t="str">
            <v>VAR_fout</v>
          </cell>
          <cell r="C656" t="str">
            <v>CO2_R</v>
          </cell>
          <cell r="F656">
            <v>0.62575355580907299</v>
          </cell>
          <cell r="G656">
            <v>0.63085505076335502</v>
          </cell>
          <cell r="H656">
            <v>6.7538712716007296</v>
          </cell>
          <cell r="I656">
            <v>6.0196684489056196</v>
          </cell>
          <cell r="J656">
            <v>5.6962133661902001</v>
          </cell>
          <cell r="K656">
            <v>0.26962553379759402</v>
          </cell>
          <cell r="L656">
            <v>0.66648770063487395</v>
          </cell>
          <cell r="M656">
            <v>0.67376138353099702</v>
          </cell>
          <cell r="N656">
            <v>0.66952252483843</v>
          </cell>
          <cell r="O656">
            <v>0.63492604485922599</v>
          </cell>
        </row>
        <row r="657">
          <cell r="A657" t="str">
            <v>RHNM-SHNGAHP</v>
          </cell>
          <cell r="B657" t="str">
            <v>VAR_fout</v>
          </cell>
          <cell r="C657" t="str">
            <v>RHNM-SHANGAH</v>
          </cell>
          <cell r="F657">
            <v>2.2189842404577022E-2</v>
          </cell>
          <cell r="G657">
            <v>2.3265576340208798E-2</v>
          </cell>
          <cell r="H657">
            <v>0.2574614048571201</v>
          </cell>
          <cell r="I657">
            <v>0.23694439639309353</v>
          </cell>
          <cell r="J657">
            <v>0.23027245522896556</v>
          </cell>
          <cell r="K657">
            <v>1.1186591295857602E-2</v>
          </cell>
          <cell r="L657">
            <v>2.7652149281659662E-2</v>
          </cell>
          <cell r="M657">
            <v>2.7953929742243516E-2</v>
          </cell>
          <cell r="N657">
            <v>2.777806220074339E-2</v>
          </cell>
          <cell r="O657">
            <v>2.6342676329265773E-2</v>
          </cell>
        </row>
        <row r="658">
          <cell r="A658" t="str">
            <v>RHNM-SHNGAHP</v>
          </cell>
          <cell r="B658" t="str">
            <v>VAR_fin</v>
          </cell>
          <cell r="C658" t="str">
            <v>RNGA</v>
          </cell>
          <cell r="F658">
            <v>1.1094921202288508E-2</v>
          </cell>
          <cell r="G658">
            <v>1.1185373240485007E-2</v>
          </cell>
          <cell r="H658">
            <v>0.11974949063121861</v>
          </cell>
          <cell r="I658">
            <v>0.106731710086979</v>
          </cell>
          <cell r="J658">
            <v>0.10099669088989714</v>
          </cell>
          <cell r="K658">
            <v>4.7805945708793178E-3</v>
          </cell>
          <cell r="L658">
            <v>1.1817157812675056E-2</v>
          </cell>
          <cell r="M658">
            <v>1.1946123821471585E-2</v>
          </cell>
          <cell r="N658">
            <v>1.1870966752454434E-2</v>
          </cell>
          <cell r="O658">
            <v>1.1257553986865711E-2</v>
          </cell>
        </row>
        <row r="659">
          <cell r="A659" t="str">
            <v>RHNM-SHNGAHP</v>
          </cell>
          <cell r="B659" t="str">
            <v>VAR_fin</v>
          </cell>
          <cell r="C659" t="str">
            <v>RHNMELCHPC</v>
          </cell>
          <cell r="F659">
            <v>2.2189842404577022E-2</v>
          </cell>
          <cell r="G659">
            <v>2.3265576340208798E-2</v>
          </cell>
          <cell r="H659">
            <v>0.2574614048571201</v>
          </cell>
          <cell r="I659">
            <v>0.23694439639309353</v>
          </cell>
          <cell r="J659">
            <v>0.23027245522896556</v>
          </cell>
          <cell r="K659">
            <v>1.1186591295857602E-2</v>
          </cell>
          <cell r="L659">
            <v>2.7652149281659662E-2</v>
          </cell>
          <cell r="M659">
            <v>2.7953929742243516E-2</v>
          </cell>
          <cell r="N659">
            <v>2.777806220074339E-2</v>
          </cell>
          <cell r="O659">
            <v>2.6342676329265773E-2</v>
          </cell>
        </row>
        <row r="660">
          <cell r="A660" t="str">
            <v>RHNM-SHNGAHP</v>
          </cell>
          <cell r="B660" t="str">
            <v>VAR_ncap</v>
          </cell>
          <cell r="C660" t="str">
            <v>-</v>
          </cell>
          <cell r="E660">
            <v>1.6182593688567598E-5</v>
          </cell>
          <cell r="F660">
            <v>1.9573388958307198E-3</v>
          </cell>
          <cell r="G660">
            <v>2.2152455102820501E-5</v>
          </cell>
          <cell r="H660">
            <v>1.8312232578649199E-2</v>
          </cell>
          <cell r="I660">
            <v>4.7412082683902002E-5</v>
          </cell>
          <cell r="J660">
            <v>2.2124110139016299E-5</v>
          </cell>
          <cell r="K660">
            <v>1.4518130215108399E-3</v>
          </cell>
          <cell r="L660">
            <v>1.11604317974621E-3</v>
          </cell>
          <cell r="M660">
            <v>6.2019002783210496E-4</v>
          </cell>
          <cell r="N660">
            <v>1.2312247426827299E-3</v>
          </cell>
          <cell r="O660">
            <v>1.6118726509672099E-3</v>
          </cell>
        </row>
        <row r="661">
          <cell r="A661" t="str">
            <v>RHNM-SHNGAHP</v>
          </cell>
          <cell r="B661" t="str">
            <v>VAR_cap</v>
          </cell>
          <cell r="C661" t="str">
            <v>-</v>
          </cell>
          <cell r="E661">
            <v>1.6182593688567598E-5</v>
          </cell>
          <cell r="F661">
            <v>1.9724628830479381E-3</v>
          </cell>
          <cell r="G661">
            <v>1.9925691914492172E-3</v>
          </cell>
          <cell r="H661">
            <v>2.029407803259594E-2</v>
          </cell>
          <cell r="I661">
            <v>1.8780497083905251E-2</v>
          </cell>
          <cell r="J661">
            <v>1.8372452415664972E-2</v>
          </cell>
          <cell r="K661">
            <v>1.5098796307529898E-3</v>
          </cell>
          <cell r="L661">
            <v>2.5831797381160732E-3</v>
          </cell>
          <cell r="M661">
            <v>3.1804068683618765E-3</v>
          </cell>
          <cell r="N661">
            <v>2.8601738378600228E-3</v>
          </cell>
          <cell r="O661">
            <v>3.4549070977672549E-3</v>
          </cell>
        </row>
        <row r="662">
          <cell r="A662" t="str">
            <v>D-SCOM_KEV_WOD_ELC_CHP</v>
          </cell>
          <cell r="B662" t="str">
            <v>VAR_fout</v>
          </cell>
          <cell r="C662" t="str">
            <v>ELC5</v>
          </cell>
          <cell r="G662">
            <v>3.4339499540801794E-3</v>
          </cell>
          <cell r="H662">
            <v>3.8304566930386771E-3</v>
          </cell>
          <cell r="I662">
            <v>7.7154920344204049E-3</v>
          </cell>
          <cell r="J662">
            <v>6.97750764090024E-3</v>
          </cell>
          <cell r="K662">
            <v>6.0361274950256243E-3</v>
          </cell>
          <cell r="L662">
            <v>1.2767517397783834E-2</v>
          </cell>
          <cell r="M662">
            <v>7.4303579577249769E-3</v>
          </cell>
          <cell r="N662">
            <v>6.7924215456284017E-3</v>
          </cell>
          <cell r="O662">
            <v>9.3284017634122258E-3</v>
          </cell>
        </row>
        <row r="663">
          <cell r="A663" t="str">
            <v>D-SCOM_KEV_WOD_ELC_CHP</v>
          </cell>
          <cell r="B663" t="str">
            <v>VAR_fout</v>
          </cell>
          <cell r="C663" t="str">
            <v>SCOM_ELC</v>
          </cell>
          <cell r="G663">
            <v>1.3179814714057683E-3</v>
          </cell>
          <cell r="H663">
            <v>3.8294195379448624E-3</v>
          </cell>
          <cell r="I663">
            <v>7.7152502567959811E-3</v>
          </cell>
          <cell r="J663">
            <v>6.9727389504535726E-3</v>
          </cell>
          <cell r="K663">
            <v>6.0373324237791206E-3</v>
          </cell>
          <cell r="L663">
            <v>1.2777744835589218E-2</v>
          </cell>
          <cell r="M663">
            <v>7.4495895782644766E-3</v>
          </cell>
          <cell r="N663">
            <v>6.8016101217886855E-3</v>
          </cell>
          <cell r="O663">
            <v>9.3400011623519553E-3</v>
          </cell>
        </row>
        <row r="664">
          <cell r="A664" t="str">
            <v>D-SCOM_KEV_WOD_ELC_CHP</v>
          </cell>
          <cell r="B664" t="str">
            <v>VAR_fin</v>
          </cell>
          <cell r="C664" t="str">
            <v>SCOM_KEV_WOD_ELC_CHP</v>
          </cell>
          <cell r="G664">
            <v>4.7254127228164161E-3</v>
          </cell>
          <cell r="H664">
            <v>7.6333575283140248E-3</v>
          </cell>
          <cell r="I664">
            <v>1.5404430447060405E-2</v>
          </cell>
          <cell r="J664">
            <v>1.3950246591353818E-2</v>
          </cell>
          <cell r="K664">
            <v>1.2046808187844147E-2</v>
          </cell>
          <cell r="L664">
            <v>2.5524436120299924E-2</v>
          </cell>
          <cell r="M664">
            <v>1.4854269003581841E-2</v>
          </cell>
          <cell r="N664">
            <v>1.356909506850216E-2</v>
          </cell>
          <cell r="O664">
            <v>1.8646058050235604E-2</v>
          </cell>
        </row>
        <row r="665">
          <cell r="A665" t="str">
            <v>RHES-SHCONBR5</v>
          </cell>
          <cell r="B665" t="str">
            <v>VAR_fout</v>
          </cell>
          <cell r="C665" t="str">
            <v>RHES-SHCON</v>
          </cell>
          <cell r="E665">
            <v>3.1516076650695327E-3</v>
          </cell>
          <cell r="F665">
            <v>3.1555466715891141E-3</v>
          </cell>
          <cell r="G665">
            <v>3.1617776296084693E-3</v>
          </cell>
          <cell r="H665">
            <v>3.1685920513215126E-3</v>
          </cell>
          <cell r="I665">
            <v>3.1805557727586026E-3</v>
          </cell>
          <cell r="J665">
            <v>3.1814784882137027E-3</v>
          </cell>
          <cell r="K665">
            <v>2.3878700258145964E-3</v>
          </cell>
          <cell r="L665">
            <v>2.3184967323322523E-3</v>
          </cell>
          <cell r="M665">
            <v>2.3361993928194894E-3</v>
          </cell>
          <cell r="N665">
            <v>2.3408099930411273E-3</v>
          </cell>
          <cell r="O665">
            <v>2.3290077561673307E-3</v>
          </cell>
        </row>
        <row r="666">
          <cell r="A666" t="str">
            <v>RHES-SHCONBR5</v>
          </cell>
          <cell r="B666" t="str">
            <v>VAR_fin</v>
          </cell>
          <cell r="C666" t="str">
            <v>CON</v>
          </cell>
          <cell r="E666">
            <v>3.1516076650695327E-3</v>
          </cell>
          <cell r="F666">
            <v>3.1555466715891141E-3</v>
          </cell>
          <cell r="G666">
            <v>3.1617776296084693E-3</v>
          </cell>
          <cell r="H666">
            <v>3.1685920513215126E-3</v>
          </cell>
          <cell r="I666">
            <v>3.1805557727586026E-3</v>
          </cell>
          <cell r="J666">
            <v>3.1814784882137027E-3</v>
          </cell>
          <cell r="K666">
            <v>2.3878700258145964E-3</v>
          </cell>
          <cell r="L666">
            <v>2.3184967323322523E-3</v>
          </cell>
          <cell r="M666">
            <v>2.3361993928194894E-3</v>
          </cell>
          <cell r="N666">
            <v>2.3408099930411273E-3</v>
          </cell>
          <cell r="O666">
            <v>2.3290077561673307E-3</v>
          </cell>
        </row>
        <row r="667">
          <cell r="A667" t="str">
            <v>RHES-SHCONBR5</v>
          </cell>
          <cell r="B667" t="str">
            <v>VAR_ncap</v>
          </cell>
          <cell r="C667" t="str">
            <v>-</v>
          </cell>
          <cell r="E667">
            <v>2.5267693835738801E-4</v>
          </cell>
          <cell r="F667">
            <v>5.3092401694190704E-7</v>
          </cell>
          <cell r="G667">
            <v>5.8211526848060704E-7</v>
          </cell>
          <cell r="H667">
            <v>6.4562041165789498E-7</v>
          </cell>
          <cell r="I667">
            <v>1.0576159454809601E-6</v>
          </cell>
          <cell r="J667">
            <v>1.6766102962103599E-7</v>
          </cell>
          <cell r="K667">
            <v>1.8044966345443801E-5</v>
          </cell>
          <cell r="L667">
            <v>1.6541405036269501E-4</v>
          </cell>
          <cell r="M667">
            <v>2.0210278571761599E-6</v>
          </cell>
          <cell r="N667">
            <v>1.06151186177858E-6</v>
          </cell>
          <cell r="O667">
            <v>1.5958077831197401E-7</v>
          </cell>
        </row>
        <row r="668">
          <cell r="A668" t="str">
            <v>RHES-SHCONBR5</v>
          </cell>
          <cell r="B668" t="str">
            <v>VAR_cap</v>
          </cell>
          <cell r="C668" t="str">
            <v>-</v>
          </cell>
          <cell r="E668">
            <v>2.5267693835738801E-4</v>
          </cell>
          <cell r="F668">
            <v>2.5320786237433002E-4</v>
          </cell>
          <cell r="G668">
            <v>2.5378997764281E-4</v>
          </cell>
          <cell r="H668">
            <v>2.5443559805446799E-4</v>
          </cell>
          <cell r="I668">
            <v>2.5549321399994898E-4</v>
          </cell>
          <cell r="J668">
            <v>2.5566087502957002E-4</v>
          </cell>
          <cell r="K668">
            <v>1.91551177957617E-4</v>
          </cell>
          <cell r="L668">
            <v>1.8591701350600799E-4</v>
          </cell>
          <cell r="M668">
            <v>1.8735094195207499E-4</v>
          </cell>
          <cell r="N668">
            <v>1.8771561718692499E-4</v>
          </cell>
          <cell r="O668">
            <v>1.8686879823502601E-4</v>
          </cell>
        </row>
        <row r="669">
          <cell r="A669" t="str">
            <v>RHNS-SHCONBR</v>
          </cell>
          <cell r="B669" t="str">
            <v>VAR_fout</v>
          </cell>
          <cell r="C669" t="str">
            <v>RHNS-SHCON</v>
          </cell>
          <cell r="F669">
            <v>7.1760671281527629E-4</v>
          </cell>
          <cell r="G669">
            <v>7.3855663115838111E-4</v>
          </cell>
          <cell r="H669">
            <v>1.0653987160287827E-3</v>
          </cell>
          <cell r="I669">
            <v>1.1146856763541849E-3</v>
          </cell>
          <cell r="J669">
            <v>1.1284310855429599E-3</v>
          </cell>
          <cell r="K669">
            <v>1.58537310785237E-3</v>
          </cell>
          <cell r="L669">
            <v>2.6256031996914949E-3</v>
          </cell>
          <cell r="M669">
            <v>3.1134190010295125E-3</v>
          </cell>
          <cell r="N669">
            <v>0.65175797957898474</v>
          </cell>
          <cell r="O669">
            <v>2.6059431036888814</v>
          </cell>
        </row>
        <row r="670">
          <cell r="A670" t="str">
            <v>RHNS-SHCONBR</v>
          </cell>
          <cell r="B670" t="str">
            <v>VAR_fin</v>
          </cell>
          <cell r="C670" t="str">
            <v>CON</v>
          </cell>
          <cell r="F670">
            <v>7.1760671281527629E-4</v>
          </cell>
          <cell r="G670">
            <v>7.3855663115838111E-4</v>
          </cell>
          <cell r="H670">
            <v>1.0653987160287827E-3</v>
          </cell>
          <cell r="I670">
            <v>1.1146856763541849E-3</v>
          </cell>
          <cell r="J670">
            <v>1.1284310855429599E-3</v>
          </cell>
          <cell r="K670">
            <v>1.58537310785237E-3</v>
          </cell>
          <cell r="L670">
            <v>2.6256031996914949E-3</v>
          </cell>
          <cell r="M670">
            <v>3.1134190010295125E-3</v>
          </cell>
          <cell r="N670">
            <v>0.65175797957898474</v>
          </cell>
          <cell r="O670">
            <v>2.6059431036888814</v>
          </cell>
        </row>
        <row r="671">
          <cell r="A671" t="str">
            <v>RHNS-SHCONBR</v>
          </cell>
          <cell r="B671" t="str">
            <v>VAR_ncap</v>
          </cell>
          <cell r="C671" t="str">
            <v>-</v>
          </cell>
          <cell r="E671">
            <v>4.1506225701573898E-7</v>
          </cell>
          <cell r="F671">
            <v>6.3991527336499803E-5</v>
          </cell>
          <cell r="G671">
            <v>1.64479719965079E-6</v>
          </cell>
          <cell r="H671">
            <v>2.84884917218003E-5</v>
          </cell>
          <cell r="I671">
            <v>1.61489907949582E-6</v>
          </cell>
          <cell r="J671">
            <v>9.5288837208535305E-7</v>
          </cell>
          <cell r="K671">
            <v>3.3056091658909802E-5</v>
          </cell>
          <cell r="L671">
            <v>1.07459322586375E-4</v>
          </cell>
          <cell r="M671">
            <v>4.59583240777465E-5</v>
          </cell>
          <cell r="N671">
            <v>0.101748408605115</v>
          </cell>
          <cell r="O671">
            <v>0.31720369988792502</v>
          </cell>
        </row>
        <row r="672">
          <cell r="A672" t="str">
            <v>RHNS-SHCONBR</v>
          </cell>
          <cell r="B672" t="str">
            <v>VAR_cap</v>
          </cell>
          <cell r="C672" t="str">
            <v>-</v>
          </cell>
          <cell r="E672">
            <v>4.1506225701573898E-7</v>
          </cell>
          <cell r="F672">
            <v>6.4313842680880403E-5</v>
          </cell>
          <cell r="G672">
            <v>6.5803864118981482E-5</v>
          </cell>
          <cell r="H672">
            <v>9.4082759749768047E-5</v>
          </cell>
          <cell r="I672">
            <v>9.5486510082733904E-5</v>
          </cell>
          <cell r="J672">
            <v>9.6129618480175129E-5</v>
          </cell>
          <cell r="K672">
            <v>1.289072428712688E-4</v>
          </cell>
          <cell r="L672">
            <v>2.3618614783997994E-4</v>
          </cell>
          <cell r="M672">
            <v>2.8189501513105331E-4</v>
          </cell>
          <cell r="N672">
            <v>0.10203018526711569</v>
          </cell>
          <cell r="O672">
            <v>0.41923392693228068</v>
          </cell>
        </row>
        <row r="673">
          <cell r="A673" t="str">
            <v>D-RHEM_SOLELC</v>
          </cell>
          <cell r="B673" t="str">
            <v>VAR_fout</v>
          </cell>
          <cell r="C673" t="str">
            <v>ELC5</v>
          </cell>
          <cell r="D673">
            <v>0.34940429440732407</v>
          </cell>
          <cell r="E673">
            <v>0.66748073286445508</v>
          </cell>
          <cell r="F673">
            <v>1.5810494093662866</v>
          </cell>
          <cell r="G673">
            <v>3.8554947531419272</v>
          </cell>
          <cell r="H673">
            <v>10.109269455222423</v>
          </cell>
          <cell r="I673">
            <v>9.473959879619068</v>
          </cell>
          <cell r="J673">
            <v>9.5386731800980478</v>
          </cell>
          <cell r="K673">
            <v>10.021486939154274</v>
          </cell>
          <cell r="L673">
            <v>10.37441896834417</v>
          </cell>
          <cell r="M673">
            <v>10.860969220344977</v>
          </cell>
          <cell r="N673">
            <v>11.511918996596407</v>
          </cell>
          <cell r="O673">
            <v>12.54029909132945</v>
          </cell>
        </row>
        <row r="674">
          <cell r="A674" t="str">
            <v>D-RHEM_SOLELC</v>
          </cell>
          <cell r="B674" t="str">
            <v>VAR_fout</v>
          </cell>
          <cell r="C674" t="str">
            <v>RHEM_ELC</v>
          </cell>
          <cell r="D674">
            <v>0.51307893137852389</v>
          </cell>
          <cell r="E674">
            <v>0.62013227843180108</v>
          </cell>
          <cell r="F674">
            <v>1.3462429564111551</v>
          </cell>
          <cell r="G674">
            <v>2.923525573997972</v>
          </cell>
          <cell r="H674">
            <v>6.4242149486012909</v>
          </cell>
          <cell r="I674">
            <v>9.3898495956111052</v>
          </cell>
          <cell r="J674">
            <v>10.125982712189712</v>
          </cell>
          <cell r="K674">
            <v>11.252981029549204</v>
          </cell>
          <cell r="L674">
            <v>11.15994897321128</v>
          </cell>
          <cell r="M674">
            <v>11.664951593027306</v>
          </cell>
          <cell r="N674">
            <v>12.256357950578483</v>
          </cell>
          <cell r="O674">
            <v>12.392157956767546</v>
          </cell>
        </row>
        <row r="675">
          <cell r="A675" t="str">
            <v>D-RHEM_SOLELC</v>
          </cell>
          <cell r="B675" t="str">
            <v>VAR_fin</v>
          </cell>
          <cell r="C675" t="str">
            <v>RHEM_SOL_ELC</v>
          </cell>
          <cell r="D675">
            <v>0.86248322578584768</v>
          </cell>
          <cell r="E675">
            <v>1.2875828979179826</v>
          </cell>
          <cell r="F675">
            <v>2.9272923657774435</v>
          </cell>
          <cell r="G675">
            <v>6.7790203271399037</v>
          </cell>
          <cell r="H675">
            <v>16.533484403823724</v>
          </cell>
          <cell r="I675">
            <v>18.86380947523017</v>
          </cell>
          <cell r="J675">
            <v>19.664655892287769</v>
          </cell>
          <cell r="K675">
            <v>21.27446796870349</v>
          </cell>
          <cell r="L675">
            <v>21.534367941555455</v>
          </cell>
          <cell r="M675">
            <v>22.525920813372274</v>
          </cell>
          <cell r="N675">
            <v>23.768276947174904</v>
          </cell>
          <cell r="O675">
            <v>24.932457048097003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ITOT-ELS</v>
          </cell>
          <cell r="I676">
            <v>9.4547996659643876E-3</v>
          </cell>
          <cell r="J676">
            <v>0.20942089213715689</v>
          </cell>
          <cell r="K676">
            <v>0.20948393254154707</v>
          </cell>
          <cell r="L676">
            <v>0.20596426588451747</v>
          </cell>
          <cell r="M676">
            <v>0.20894159477674479</v>
          </cell>
          <cell r="N676">
            <v>0.20338717351562582</v>
          </cell>
          <cell r="O676">
            <v>0.20375362703784414</v>
          </cell>
        </row>
        <row r="677">
          <cell r="A677" t="str">
            <v>ITOT-SWHCONBR7</v>
          </cell>
          <cell r="B677" t="str">
            <v>VAR_fout</v>
          </cell>
          <cell r="C677" t="str">
            <v>ITOT-SWHC</v>
          </cell>
          <cell r="I677">
            <v>1.6487057576636071E-3</v>
          </cell>
          <cell r="J677">
            <v>3.651832326860438E-2</v>
          </cell>
          <cell r="K677">
            <v>3.6529316106248218E-2</v>
          </cell>
          <cell r="L677">
            <v>3.5915564901831863E-2</v>
          </cell>
          <cell r="M677">
            <v>3.6434744520702479E-2</v>
          </cell>
          <cell r="N677">
            <v>3.5466177587797298E-2</v>
          </cell>
          <cell r="O677">
            <v>3.5530078892250357E-2</v>
          </cell>
        </row>
        <row r="678">
          <cell r="A678" t="str">
            <v>ITOT-SWHCONBR7</v>
          </cell>
          <cell r="B678" t="str">
            <v>VAR_fin</v>
          </cell>
          <cell r="C678" t="str">
            <v>CON</v>
          </cell>
          <cell r="I678">
            <v>1.110350542362799E-2</v>
          </cell>
          <cell r="J678">
            <v>0.24593921540576152</v>
          </cell>
          <cell r="K678">
            <v>0.24601324864779534</v>
          </cell>
          <cell r="L678">
            <v>0.2418798307863495</v>
          </cell>
          <cell r="M678">
            <v>0.24537633929744712</v>
          </cell>
          <cell r="N678">
            <v>0.23885335110342323</v>
          </cell>
          <cell r="O678">
            <v>0.23928370593009454</v>
          </cell>
        </row>
        <row r="679">
          <cell r="A679" t="str">
            <v>ITOT-SWHCONBR7</v>
          </cell>
          <cell r="B679" t="str">
            <v>VAR_ncap</v>
          </cell>
          <cell r="C679" t="str">
            <v>-</v>
          </cell>
          <cell r="I679">
            <v>6.0213117561632302E-4</v>
          </cell>
          <cell r="J679">
            <v>1.2776933126987799E-2</v>
          </cell>
          <cell r="K679">
            <v>4.9120370728174498E-6</v>
          </cell>
          <cell r="L679">
            <v>1.9762692272153001E-3</v>
          </cell>
          <cell r="M679">
            <v>1.13682157104745E-2</v>
          </cell>
          <cell r="N679">
            <v>2.7535442458566801E-4</v>
          </cell>
          <cell r="O679">
            <v>1.3738570389018501E-3</v>
          </cell>
        </row>
        <row r="680">
          <cell r="A680" t="str">
            <v>ITOT-SWHCONBR7</v>
          </cell>
          <cell r="B680" t="str">
            <v>VAR_cap</v>
          </cell>
          <cell r="C680" t="str">
            <v>-</v>
          </cell>
          <cell r="I680">
            <v>6.0213117561632302E-4</v>
          </cell>
          <cell r="J680">
            <v>1.3379064302604099E-2</v>
          </cell>
          <cell r="K680">
            <v>1.33839763396769E-2</v>
          </cell>
          <cell r="L680">
            <v>1.31577490721521E-2</v>
          </cell>
          <cell r="M680">
            <v>1.33493969747626E-2</v>
          </cell>
          <cell r="N680">
            <v>1.2994204990895699E-2</v>
          </cell>
          <cell r="O680">
            <v>1.3017427173961999E-2</v>
          </cell>
        </row>
        <row r="681">
          <cell r="A681" t="str">
            <v>RHNS-SHSTG-ELCHP</v>
          </cell>
          <cell r="B681" t="str">
            <v>VAR_fout</v>
          </cell>
          <cell r="C681" t="str">
            <v>RHNS-SHAELCH</v>
          </cell>
          <cell r="E681">
            <v>1.9590653249252646E-2</v>
          </cell>
          <cell r="F681">
            <v>7.1404774049744088E-2</v>
          </cell>
          <cell r="G681">
            <v>0.16347237752933316</v>
          </cell>
          <cell r="H681">
            <v>0.21738882922648003</v>
          </cell>
          <cell r="I681">
            <v>0.31361368663962891</v>
          </cell>
          <cell r="J681">
            <v>0.4038163789149512</v>
          </cell>
          <cell r="K681">
            <v>0.53585726797311917</v>
          </cell>
          <cell r="L681">
            <v>0.49621153841506888</v>
          </cell>
          <cell r="M681">
            <v>0.49159759247243312</v>
          </cell>
          <cell r="N681">
            <v>0.49627240785360682</v>
          </cell>
          <cell r="O681">
            <v>0.48146771040617459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1.9593142248390299E-2</v>
          </cell>
          <cell r="F682">
            <v>7.1425411144614717E-2</v>
          </cell>
          <cell r="G682">
            <v>0.1634984923285418</v>
          </cell>
          <cell r="H682">
            <v>0.217417001134941</v>
          </cell>
          <cell r="I682">
            <v>0.31364637825566349</v>
          </cell>
          <cell r="J682">
            <v>0.40385283276146428</v>
          </cell>
          <cell r="K682">
            <v>0.53590045010572673</v>
          </cell>
          <cell r="L682">
            <v>0.49625332325790505</v>
          </cell>
          <cell r="M682">
            <v>0.49164150586017807</v>
          </cell>
          <cell r="N682">
            <v>0.4963153585543732</v>
          </cell>
          <cell r="O682">
            <v>0.48155675379454443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3.32414330039915E-4</v>
          </cell>
          <cell r="E683">
            <v>2.8863152950002898E-3</v>
          </cell>
          <cell r="F683">
            <v>6.4148845865399902E-3</v>
          </cell>
          <cell r="G683">
            <v>1.1158063586645599E-2</v>
          </cell>
          <cell r="H683">
            <v>5.6566778293435501E-3</v>
          </cell>
          <cell r="I683">
            <v>1.8654216685131099E-2</v>
          </cell>
          <cell r="J683">
            <v>1.9253605339030401E-2</v>
          </cell>
          <cell r="K683">
            <v>1.8597527474952601E-2</v>
          </cell>
          <cell r="L683">
            <v>1.8505988319503799E-2</v>
          </cell>
          <cell r="M683">
            <v>1.9725948485927101E-2</v>
          </cell>
          <cell r="N683">
            <v>2.1459293545589401E-2</v>
          </cell>
          <cell r="O683">
            <v>1.59439862683163E-2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3.32414330039915E-4</v>
          </cell>
          <cell r="E684">
            <v>3.1622050441941075E-3</v>
          </cell>
          <cell r="F684">
            <v>9.5239630322381929E-3</v>
          </cell>
          <cell r="G684">
            <v>2.059039010938251E-2</v>
          </cell>
          <cell r="H684">
            <v>2.4364235006886035E-2</v>
          </cell>
          <cell r="I684">
            <v>3.4311962914160499E-2</v>
          </cell>
          <cell r="J684">
            <v>4.3273096452702796E-2</v>
          </cell>
          <cell r="K684">
            <v>5.5760905952270234E-2</v>
          </cell>
          <cell r="L684">
            <v>5.554988996862719E-2</v>
          </cell>
          <cell r="M684">
            <v>5.5610647412002043E-2</v>
          </cell>
          <cell r="N684">
            <v>5.5600083456229576E-2</v>
          </cell>
          <cell r="O684">
            <v>5.5751559680700988E-2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1.3414807907491572E-2</v>
          </cell>
          <cell r="F685">
            <v>1.9472101318803427E-2</v>
          </cell>
          <cell r="G685">
            <v>1.5092763847035538E-2</v>
          </cell>
          <cell r="H685">
            <v>2.8433392339505117E-2</v>
          </cell>
          <cell r="I685">
            <v>3.1559313831284248E-2</v>
          </cell>
          <cell r="J685">
            <v>3.2078301980290394E-2</v>
          </cell>
          <cell r="K685">
            <v>3.1740407825688211E-2</v>
          </cell>
          <cell r="L685">
            <v>3.7013069945924398E-3</v>
          </cell>
          <cell r="M685">
            <v>7.3193201199518564E-3</v>
          </cell>
          <cell r="N685">
            <v>1.814542243617536E-3</v>
          </cell>
          <cell r="O685">
            <v>7.6025078132370078E-3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1.3414807907491572E-2</v>
          </cell>
          <cell r="F686">
            <v>1.9472101318803427E-2</v>
          </cell>
          <cell r="G686">
            <v>1.5092763847035538E-2</v>
          </cell>
          <cell r="H686">
            <v>2.8433392339505117E-2</v>
          </cell>
          <cell r="I686">
            <v>3.1559313831284248E-2</v>
          </cell>
          <cell r="J686">
            <v>3.2078301980290394E-2</v>
          </cell>
          <cell r="K686">
            <v>3.1740407825688211E-2</v>
          </cell>
          <cell r="L686">
            <v>3.7013069945924398E-3</v>
          </cell>
          <cell r="M686">
            <v>7.3193201199518564E-3</v>
          </cell>
          <cell r="N686">
            <v>1.814542243617536E-3</v>
          </cell>
          <cell r="O686">
            <v>7.6025078132370078E-3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2.5563333753217902E-3</v>
          </cell>
          <cell r="F687">
            <v>5.8432492906295298E-4</v>
          </cell>
          <cell r="G687">
            <v>1.01357764059485E-4</v>
          </cell>
          <cell r="H687">
            <v>2.8977726512292999E-3</v>
          </cell>
          <cell r="I687">
            <v>1.8007783398044E-3</v>
          </cell>
          <cell r="J687">
            <v>2.9356129067675802E-4</v>
          </cell>
          <cell r="K687">
            <v>2.9331078055382098E-3</v>
          </cell>
          <cell r="L687">
            <v>1.5671595134332801E-3</v>
          </cell>
          <cell r="M687">
            <v>5.4058822179622195E-4</v>
          </cell>
          <cell r="N687">
            <v>2.9239518734215102E-3</v>
          </cell>
          <cell r="O687">
            <v>1.7260584693836599E-3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2.5563333753217902E-3</v>
          </cell>
          <cell r="F688">
            <v>3.1406583043847502E-3</v>
          </cell>
          <cell r="G688">
            <v>3.2420160684442298E-3</v>
          </cell>
          <cell r="H688">
            <v>4.89317689696896E-3</v>
          </cell>
          <cell r="I688">
            <v>4.9033322046284199E-3</v>
          </cell>
          <cell r="J688">
            <v>4.9921122817104596E-3</v>
          </cell>
          <cell r="K688">
            <v>5.0274474360193699E-3</v>
          </cell>
          <cell r="L688">
            <v>5.0316300159562004E-3</v>
          </cell>
          <cell r="M688">
            <v>5.04085554076772E-3</v>
          </cell>
          <cell r="N688">
            <v>5.0544062835884496E-3</v>
          </cell>
          <cell r="O688">
            <v>5.1905985646013902E-3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1.295780956863233</v>
          </cell>
          <cell r="E689">
            <v>1.4869087012560385</v>
          </cell>
          <cell r="F689">
            <v>1.4869087211155145</v>
          </cell>
          <cell r="G689">
            <v>1.4869103760993616</v>
          </cell>
          <cell r="H689">
            <v>1.4869126157621526</v>
          </cell>
          <cell r="I689">
            <v>1.4869147794466666</v>
          </cell>
          <cell r="J689">
            <v>1.4869165074203916</v>
          </cell>
          <cell r="K689">
            <v>1.4869188381284049</v>
          </cell>
          <cell r="L689">
            <v>1.4869205022985179</v>
          </cell>
          <cell r="M689">
            <v>1.48692428240801</v>
          </cell>
          <cell r="N689">
            <v>1.486930736689257</v>
          </cell>
          <cell r="O689">
            <v>1.4869494220341601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1.439756618736924</v>
          </cell>
          <cell r="E690">
            <v>1.6521207791733765</v>
          </cell>
          <cell r="F690">
            <v>1.6521208012394608</v>
          </cell>
          <cell r="G690">
            <v>1.6521226401104017</v>
          </cell>
          <cell r="H690">
            <v>1.6521251286246146</v>
          </cell>
          <cell r="I690">
            <v>1.6521275327185181</v>
          </cell>
          <cell r="J690">
            <v>1.6521294526893227</v>
          </cell>
          <cell r="K690">
            <v>1.6521320423648931</v>
          </cell>
          <cell r="L690">
            <v>1.6521338914427981</v>
          </cell>
          <cell r="M690">
            <v>1.6521380915644555</v>
          </cell>
          <cell r="N690">
            <v>1.6521452629880646</v>
          </cell>
          <cell r="O690">
            <v>1.6521660244823999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1.5841342359974399E-2</v>
          </cell>
          <cell r="F691">
            <v>8.7326335817389793E-6</v>
          </cell>
          <cell r="G691">
            <v>6.8581601980178602E-6</v>
          </cell>
          <cell r="H691">
            <v>8.5188146098652301E-2</v>
          </cell>
          <cell r="I691">
            <v>3.5228387493006899E-2</v>
          </cell>
          <cell r="J691">
            <v>1.66544557271718E-5</v>
          </cell>
          <cell r="K691">
            <v>8.6239054456869996E-2</v>
          </cell>
          <cell r="L691">
            <v>2.8589600384320801E-2</v>
          </cell>
          <cell r="M691">
            <v>5.5231517903736602E-3</v>
          </cell>
          <cell r="N691">
            <v>8.0086466718334401E-2</v>
          </cell>
          <cell r="O691">
            <v>3.4922180174990297E-2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0.12052221817750246</v>
          </cell>
          <cell r="F692">
            <v>0.1205289250968451</v>
          </cell>
          <cell r="G692">
            <v>0.12053216762471013</v>
          </cell>
          <cell r="H692">
            <v>0.12046112398585762</v>
          </cell>
          <cell r="I692">
            <v>0.12042065560816567</v>
          </cell>
          <cell r="J692">
            <v>0.12042995023932206</v>
          </cell>
          <cell r="K692">
            <v>0.12147901398290913</v>
          </cell>
          <cell r="L692">
            <v>0.12025135339229884</v>
          </cell>
          <cell r="M692">
            <v>0.12034639593426279</v>
          </cell>
          <cell r="N692">
            <v>0.12040467790531686</v>
          </cell>
          <cell r="O692">
            <v>0.12052606945783349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1.0577339058695807E-3</v>
          </cell>
          <cell r="F693">
            <v>1.0621442025021861E-3</v>
          </cell>
          <cell r="G693">
            <v>1.0701295881771346E-3</v>
          </cell>
          <cell r="H693">
            <v>1.0753517427066247E-3</v>
          </cell>
          <cell r="I693">
            <v>1.0807727039758444E-3</v>
          </cell>
          <cell r="J693">
            <v>1.0816109436203548E-3</v>
          </cell>
          <cell r="K693">
            <v>1.3020898428228798E-3</v>
          </cell>
          <cell r="L693">
            <v>1.1627831745070858E-3</v>
          </cell>
          <cell r="M693">
            <v>1.2070663210900971E-3</v>
          </cell>
          <cell r="N693">
            <v>1.2209738636558842E-3</v>
          </cell>
          <cell r="O693">
            <v>1.2152917232654526E-3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1.0577339058695807E-3</v>
          </cell>
          <cell r="F694">
            <v>1.0621442025021861E-3</v>
          </cell>
          <cell r="G694">
            <v>1.0701295881771346E-3</v>
          </cell>
          <cell r="H694">
            <v>1.0753517427066247E-3</v>
          </cell>
          <cell r="I694">
            <v>1.0807727039758444E-3</v>
          </cell>
          <cell r="J694">
            <v>1.0816109436203548E-3</v>
          </cell>
          <cell r="K694">
            <v>1.3020898428228798E-3</v>
          </cell>
          <cell r="L694">
            <v>1.1627831745070858E-3</v>
          </cell>
          <cell r="M694">
            <v>1.2070663210900971E-3</v>
          </cell>
          <cell r="N694">
            <v>1.2209738636558842E-3</v>
          </cell>
          <cell r="O694">
            <v>1.2152917232654526E-3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8.34662106392354E-5</v>
          </cell>
          <cell r="F695">
            <v>5.2037887226532803E-7</v>
          </cell>
          <cell r="G695">
            <v>7.2562001805481899E-7</v>
          </cell>
          <cell r="H695">
            <v>5.1803553856672498E-7</v>
          </cell>
          <cell r="I695">
            <v>5.3003480820891905E-7</v>
          </cell>
          <cell r="J695">
            <v>1.6086163470145E-7</v>
          </cell>
          <cell r="K695">
            <v>4.5004607921261601E-5</v>
          </cell>
          <cell r="L695">
            <v>4.5590661750651701E-5</v>
          </cell>
          <cell r="M695">
            <v>4.27076207521488E-6</v>
          </cell>
          <cell r="N695">
            <v>1.6279411302498099E-6</v>
          </cell>
          <cell r="O695">
            <v>1.7637666740890701E-7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8.34662106392354E-5</v>
          </cell>
          <cell r="F696">
            <v>8.3986589511500696E-5</v>
          </cell>
          <cell r="G696">
            <v>8.4712209529555501E-5</v>
          </cell>
          <cell r="H696">
            <v>8.5230245068122299E-5</v>
          </cell>
          <cell r="I696">
            <v>8.5760279876331196E-5</v>
          </cell>
          <cell r="J696">
            <v>8.5921141511032594E-5</v>
          </cell>
          <cell r="K696">
            <v>1.03787782325486E-4</v>
          </cell>
          <cell r="L696">
            <v>9.2493101934881905E-5</v>
          </cell>
          <cell r="M696">
            <v>9.6074963728605303E-5</v>
          </cell>
          <cell r="N696">
            <v>9.7193647838001305E-5</v>
          </cell>
          <cell r="O696">
            <v>9.6831211179488401E-5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0.16981771164408238</v>
          </cell>
          <cell r="E697">
            <v>0.19486240543865424</v>
          </cell>
          <cell r="F697">
            <v>0.12892880822534231</v>
          </cell>
          <cell r="G697">
            <v>0.13452253870579201</v>
          </cell>
          <cell r="H697">
            <v>0.13937142229802349</v>
          </cell>
          <cell r="I697">
            <v>0.14321091796121221</v>
          </cell>
          <cell r="J697">
            <v>0.14638427830610212</v>
          </cell>
          <cell r="K697">
            <v>0.14930905458030652</v>
          </cell>
          <cell r="L697">
            <v>0.15144659918723347</v>
          </cell>
          <cell r="M697">
            <v>0.15393905816204431</v>
          </cell>
          <cell r="N697">
            <v>0.15391267735157638</v>
          </cell>
          <cell r="O697">
            <v>0.15395613842861894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0.27170833863053173</v>
          </cell>
          <cell r="E698">
            <v>0.31177984870184722</v>
          </cell>
          <cell r="F698">
            <v>0.20628609316054741</v>
          </cell>
          <cell r="G698">
            <v>0.21523606192926728</v>
          </cell>
          <cell r="H698">
            <v>0.22299427567683755</v>
          </cell>
          <cell r="I698">
            <v>0.22913746873793944</v>
          </cell>
          <cell r="J698">
            <v>0.23421484528976341</v>
          </cell>
          <cell r="K698">
            <v>0.23889448732849039</v>
          </cell>
          <cell r="L698">
            <v>0.2423145586995735</v>
          </cell>
          <cell r="M698">
            <v>0.24630249305927079</v>
          </cell>
          <cell r="N698">
            <v>0.24626028376252215</v>
          </cell>
          <cell r="O698">
            <v>0.24632982148579033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1.9817443501683901E-3</v>
          </cell>
          <cell r="F699">
            <v>2.7461469729045998E-6</v>
          </cell>
          <cell r="G699">
            <v>5.2113774812312499E-6</v>
          </cell>
          <cell r="H699">
            <v>5.7249523422668296E-3</v>
          </cell>
          <cell r="I699">
            <v>4.1474214299211899E-3</v>
          </cell>
          <cell r="J699">
            <v>2.3543998422361401E-4</v>
          </cell>
          <cell r="K699">
            <v>6.6464351174356498E-3</v>
          </cell>
          <cell r="L699">
            <v>2.9593302794323701E-3</v>
          </cell>
          <cell r="M699">
            <v>8.7624465947841305E-4</v>
          </cell>
          <cell r="N699">
            <v>6.5964555431637503E-3</v>
          </cell>
          <cell r="O699">
            <v>3.6324896035489999E-3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1.3222502153256155E-2</v>
          </cell>
          <cell r="F700">
            <v>1.3200131992861117E-2</v>
          </cell>
          <cell r="G700">
            <v>1.3196565427236732E-2</v>
          </cell>
          <cell r="H700">
            <v>9.648063966067575E-3</v>
          </cell>
          <cell r="I700">
            <v>9.8745346735556877E-3</v>
          </cell>
          <cell r="J700">
            <v>1.010474641643087E-2</v>
          </cell>
          <cell r="K700">
            <v>1.1024839284652518E-2</v>
          </cell>
          <cell r="L700">
            <v>1.044227199349791E-2</v>
          </cell>
          <cell r="M700">
            <v>1.0476400421896685E-2</v>
          </cell>
          <cell r="N700">
            <v>1.0664007850883969E-2</v>
          </cell>
          <cell r="O700">
            <v>1.1099897653647068E-2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1.228452492607839E-3</v>
          </cell>
          <cell r="K701">
            <v>1.9701909244313094E-3</v>
          </cell>
          <cell r="L701">
            <v>1.839018091245502E-3</v>
          </cell>
          <cell r="M701">
            <v>2.5288938586083788E-3</v>
          </cell>
          <cell r="N701">
            <v>2.1298301658532882E-3</v>
          </cell>
          <cell r="O701">
            <v>4.8574595859693813E-3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4.7430805442241772E-3</v>
          </cell>
          <cell r="K702">
            <v>7.6069480084162717E-3</v>
          </cell>
          <cell r="L702">
            <v>7.1004869797983844E-3</v>
          </cell>
          <cell r="M702">
            <v>9.7641116212074195E-3</v>
          </cell>
          <cell r="N702">
            <v>8.2233184294456529E-3</v>
          </cell>
          <cell r="O702">
            <v>1.8754752174141683E-2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5.9715330368320108E-3</v>
          </cell>
          <cell r="K703">
            <v>9.5771389328475846E-3</v>
          </cell>
          <cell r="L703">
            <v>8.9395050710438882E-3</v>
          </cell>
          <cell r="M703">
            <v>1.229300547981579E-2</v>
          </cell>
          <cell r="N703">
            <v>1.0353148595298931E-2</v>
          </cell>
          <cell r="O703">
            <v>2.3612211760111055E-2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3.23557613930688E-4</v>
          </cell>
          <cell r="K704">
            <v>1.9627877329998899E-4</v>
          </cell>
          <cell r="L704">
            <v>8.2491625370087394E-6</v>
          </cell>
          <cell r="M704">
            <v>4.63168010315558E-4</v>
          </cell>
          <cell r="N704">
            <v>5.8566750581288903E-5</v>
          </cell>
          <cell r="O704">
            <v>7.6184047537695705E-4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3.23557613930688E-4</v>
          </cell>
          <cell r="K705">
            <v>5.1983638723067805E-4</v>
          </cell>
          <cell r="L705">
            <v>4.8521564506262999E-4</v>
          </cell>
          <cell r="M705">
            <v>6.6769594615255598E-4</v>
          </cell>
          <cell r="N705">
            <v>5.6213409979796703E-4</v>
          </cell>
          <cell r="O705">
            <v>1.2835752362737999E-3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5.7291635204183801E-3</v>
          </cell>
          <cell r="H706">
            <v>1.6770664685525249E-2</v>
          </cell>
          <cell r="I706">
            <v>1.6457151262252778E-2</v>
          </cell>
          <cell r="J706">
            <v>1.4181057675006074E-2</v>
          </cell>
          <cell r="K706">
            <v>4.3109950348764553E-2</v>
          </cell>
          <cell r="L706">
            <v>7.0114152309399991E-2</v>
          </cell>
          <cell r="M706">
            <v>6.128825529931884E-2</v>
          </cell>
          <cell r="N706">
            <v>9.2139339613383026E-2</v>
          </cell>
          <cell r="O706">
            <v>9.2440456010288205E-2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5.7442353505537391E-3</v>
          </cell>
          <cell r="H707">
            <v>1.6779365687172254E-2</v>
          </cell>
          <cell r="I707">
            <v>1.6471014998778552E-2</v>
          </cell>
          <cell r="J707">
            <v>1.4235427565262467E-2</v>
          </cell>
          <cell r="K707">
            <v>4.3490216530410936E-2</v>
          </cell>
          <cell r="L707">
            <v>7.0548669489202506E-2</v>
          </cell>
          <cell r="M707">
            <v>6.2109532237654322E-2</v>
          </cell>
          <cell r="N707">
            <v>9.2824455905374706E-2</v>
          </cell>
          <cell r="O707">
            <v>9.3255262509057871E-2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1.1446880168302614E-2</v>
          </cell>
          <cell r="H708">
            <v>3.3523511670027942E-2</v>
          </cell>
          <cell r="I708">
            <v>3.2902517505269568E-2</v>
          </cell>
          <cell r="J708">
            <v>2.8416485240268543E-2</v>
          </cell>
          <cell r="K708">
            <v>8.6573335066168142E-2</v>
          </cell>
          <cell r="L708">
            <v>0.14063630309593281</v>
          </cell>
          <cell r="M708">
            <v>0.12337126883430367</v>
          </cell>
          <cell r="N708">
            <v>0.18493738672526358</v>
          </cell>
          <cell r="O708">
            <v>0.18566964384078441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2.5535321688120789E-2</v>
          </cell>
          <cell r="J709">
            <v>3.9253399519328915E-2</v>
          </cell>
          <cell r="K709">
            <v>1.8197865514884666</v>
          </cell>
          <cell r="L709">
            <v>0.49076770148936782</v>
          </cell>
          <cell r="M709">
            <v>4.8806043068552477E-2</v>
          </cell>
          <cell r="N709">
            <v>4.0288462417095432E-2</v>
          </cell>
          <cell r="O709">
            <v>8.3951741697850843E-2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2.5535321688120789E-2</v>
          </cell>
          <cell r="J710">
            <v>3.9253399519328915E-2</v>
          </cell>
          <cell r="K710">
            <v>1.8197865514884666</v>
          </cell>
          <cell r="L710">
            <v>0.49076770148936782</v>
          </cell>
          <cell r="M710">
            <v>4.8806043068552477E-2</v>
          </cell>
          <cell r="N710">
            <v>4.0288462417095432E-2</v>
          </cell>
          <cell r="O710">
            <v>8.3951741697850843E-2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1.0735502585736E-5</v>
          </cell>
          <cell r="I711">
            <v>2.7039102794680601E-3</v>
          </cell>
          <cell r="J711">
            <v>3.2815229444277602E-3</v>
          </cell>
          <cell r="K711">
            <v>7.5542475898263794E-2</v>
          </cell>
          <cell r="L711">
            <v>2.8841375727141398E-4</v>
          </cell>
          <cell r="M711">
            <v>3.5630147899831099E-3</v>
          </cell>
          <cell r="N711">
            <v>2.54070934658834E-3</v>
          </cell>
          <cell r="O711">
            <v>3.9769067950986602E-3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1.0735502585736E-5</v>
          </cell>
          <cell r="I712">
            <v>2.7061647021375101E-3</v>
          </cell>
          <cell r="J712">
            <v>3.2815229444277602E-3</v>
          </cell>
          <cell r="K712">
            <v>7.8823998842691603E-2</v>
          </cell>
          <cell r="L712">
            <v>2.3724344544471299E-2</v>
          </cell>
          <cell r="M712">
            <v>3.7819733588447899E-3</v>
          </cell>
          <cell r="N712">
            <v>3.1717973787977801E-3</v>
          </cell>
          <cell r="O712">
            <v>6.5176161416869898E-3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G713">
            <v>2.3577189271872137E-3</v>
          </cell>
          <cell r="H713">
            <v>4.8962411135919075E-3</v>
          </cell>
          <cell r="I713">
            <v>6.4878645836447344E-3</v>
          </cell>
          <cell r="J713">
            <v>7.0318860779087899E-3</v>
          </cell>
          <cell r="K713">
            <v>1.1985830771773558E-2</v>
          </cell>
          <cell r="L713">
            <v>9.6129032027353154E-3</v>
          </cell>
          <cell r="M713">
            <v>8.1200594476259144E-3</v>
          </cell>
          <cell r="N713">
            <v>7.0649939844291609E-3</v>
          </cell>
          <cell r="O713">
            <v>1.4008193181334295E-2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G714">
            <v>2.0300660917032865E-3</v>
          </cell>
          <cell r="H714">
            <v>4.1106983370372968E-3</v>
          </cell>
          <cell r="I714">
            <v>5.314462003290216E-3</v>
          </cell>
          <cell r="J714">
            <v>5.6164774510611866E-3</v>
          </cell>
          <cell r="K714">
            <v>9.3403909368650929E-3</v>
          </cell>
          <cell r="L714">
            <v>7.491201541343329E-3</v>
          </cell>
          <cell r="M714">
            <v>6.3278492009100889E-3</v>
          </cell>
          <cell r="N714">
            <v>5.5056513843473832E-3</v>
          </cell>
          <cell r="O714">
            <v>1.0916389787591617E-2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G715">
            <v>2.5023922861179798E-4</v>
          </cell>
          <cell r="H715">
            <v>2.6987277841453503E-4</v>
          </cell>
          <cell r="I715">
            <v>1.6850310416977699E-4</v>
          </cell>
          <cell r="J715">
            <v>6.0922205662611497E-5</v>
          </cell>
          <cell r="K715">
            <v>5.2945464520052295E-4</v>
          </cell>
          <cell r="L715">
            <v>1.16713220917411E-5</v>
          </cell>
          <cell r="M715">
            <v>1.10538390721609E-4</v>
          </cell>
          <cell r="N715">
            <v>6.1784549086903106E-5</v>
          </cell>
          <cell r="O715">
            <v>7.9369058377085197E-4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G716">
            <v>2.5023922861179798E-4</v>
          </cell>
          <cell r="H716">
            <v>5.194096721381099E-4</v>
          </cell>
          <cell r="I716">
            <v>6.8611650585828556E-4</v>
          </cell>
          <cell r="J716">
            <v>7.4358026773143802E-4</v>
          </cell>
          <cell r="K716">
            <v>1.2670949581209204E-3</v>
          </cell>
          <cell r="L716">
            <v>1.0174975708421127E-3</v>
          </cell>
          <cell r="M716">
            <v>8.6510450149398729E-4</v>
          </cell>
          <cell r="N716">
            <v>7.5089173148077076E-4</v>
          </cell>
          <cell r="O716">
            <v>1.4918176989970639E-3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1.317064457995029</v>
          </cell>
          <cell r="E717">
            <v>1.463402004792715</v>
          </cell>
          <cell r="F717">
            <v>1.3930055288333736</v>
          </cell>
          <cell r="G717">
            <v>1.0222742060719754</v>
          </cell>
          <cell r="H717">
            <v>1.2322482616563064</v>
          </cell>
          <cell r="I717">
            <v>1.3203797063938825</v>
          </cell>
          <cell r="J717">
            <v>1.3111444341061509</v>
          </cell>
          <cell r="K717">
            <v>1.3627528476087647</v>
          </cell>
          <cell r="L717">
            <v>1.3490530802030307</v>
          </cell>
          <cell r="M717">
            <v>1.1897064029260824</v>
          </cell>
          <cell r="N717">
            <v>1.4156125634828274</v>
          </cell>
          <cell r="O717">
            <v>1.1945653857014065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1.7104733220714663</v>
          </cell>
          <cell r="E718">
            <v>1.8955984518040354</v>
          </cell>
          <cell r="F718">
            <v>1.7974264888172564</v>
          </cell>
          <cell r="G718">
            <v>1.3106079565025328</v>
          </cell>
          <cell r="H718">
            <v>1.5697430084793711</v>
          </cell>
          <cell r="I718">
            <v>1.6713667169542812</v>
          </cell>
          <cell r="J718">
            <v>1.6596764988685451</v>
          </cell>
          <cell r="K718">
            <v>1.7250036045680572</v>
          </cell>
          <cell r="L718">
            <v>1.7076621268392795</v>
          </cell>
          <cell r="M718">
            <v>1.5059574720583313</v>
          </cell>
          <cell r="N718">
            <v>1.7919146373200334</v>
          </cell>
          <cell r="O718">
            <v>1.5121080831663367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0.107013694110504</v>
          </cell>
          <cell r="F719">
            <v>9.1188237000075195E-2</v>
          </cell>
          <cell r="G719">
            <v>3.7504398740652901E-2</v>
          </cell>
          <cell r="H719">
            <v>5.1834303561129599E-2</v>
          </cell>
          <cell r="I719">
            <v>5.8568850321405602E-2</v>
          </cell>
          <cell r="J719">
            <v>8.2538487585028894E-2</v>
          </cell>
          <cell r="K719">
            <v>5.9624871815121598E-2</v>
          </cell>
          <cell r="L719">
            <v>6.5201552484562803E-2</v>
          </cell>
          <cell r="M719">
            <v>3.9414517834717E-2</v>
          </cell>
          <cell r="N719">
            <v>6.1231475890226802E-2</v>
          </cell>
          <cell r="O719">
            <v>5.0086506401774498E-2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0.14453865852487519</v>
          </cell>
          <cell r="F720">
            <v>0.13987697779167799</v>
          </cell>
          <cell r="G720">
            <v>8.0906672683078995E-2</v>
          </cell>
          <cell r="H720">
            <v>0.10321371450480399</v>
          </cell>
          <cell r="I720">
            <v>0.12119081888616295</v>
          </cell>
          <cell r="J720">
            <v>0.15978082570332802</v>
          </cell>
          <cell r="K720">
            <v>0.14091255207137199</v>
          </cell>
          <cell r="L720">
            <v>0.14845771461519208</v>
          </cell>
          <cell r="M720">
            <v>0.11217263391579901</v>
          </cell>
          <cell r="N720">
            <v>0.12711731650293601</v>
          </cell>
          <cell r="O720">
            <v>0.11055433495869094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1.015041749933186E-3</v>
          </cell>
          <cell r="F721">
            <v>1.0195584901096684E-3</v>
          </cell>
          <cell r="G721">
            <v>1.0276892966424574E-3</v>
          </cell>
          <cell r="H721">
            <v>1.0324732385438534E-3</v>
          </cell>
          <cell r="I721">
            <v>1.0376928076026777E-3</v>
          </cell>
          <cell r="J721">
            <v>1.038523940655401E-3</v>
          </cell>
          <cell r="K721">
            <v>1.268540827244773E-3</v>
          </cell>
          <cell r="L721">
            <v>1.12431258030394E-3</v>
          </cell>
          <cell r="M721">
            <v>1.1707684244451596E-3</v>
          </cell>
          <cell r="N721">
            <v>1.1856065717407481E-3</v>
          </cell>
          <cell r="O721">
            <v>1.1801911491850575E-3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1.015041749933186E-3</v>
          </cell>
          <cell r="F722">
            <v>1.0195584901096684E-3</v>
          </cell>
          <cell r="G722">
            <v>1.0276892966424574E-3</v>
          </cell>
          <cell r="H722">
            <v>1.0324732385438534E-3</v>
          </cell>
          <cell r="I722">
            <v>1.0376928076026777E-3</v>
          </cell>
          <cell r="J722">
            <v>1.038523940655401E-3</v>
          </cell>
          <cell r="K722">
            <v>1.268540827244773E-3</v>
          </cell>
          <cell r="L722">
            <v>1.12431258030394E-3</v>
          </cell>
          <cell r="M722">
            <v>1.1707684244451596E-3</v>
          </cell>
          <cell r="N722">
            <v>1.1856065717407481E-3</v>
          </cell>
          <cell r="O722">
            <v>1.1801911491850575E-3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8.0015949706416494E-5</v>
          </cell>
          <cell r="F723">
            <v>5.2747103797384998E-7</v>
          </cell>
          <cell r="G723">
            <v>7.37444196364341E-7</v>
          </cell>
          <cell r="H723">
            <v>4.8264508441506796E-7</v>
          </cell>
          <cell r="I723">
            <v>5.1379007373472098E-7</v>
          </cell>
          <cell r="J723">
            <v>1.6027909094968099E-7</v>
          </cell>
          <cell r="K723">
            <v>4.4654377788311603E-5</v>
          </cell>
          <cell r="L723">
            <v>4.2872056156411598E-5</v>
          </cell>
          <cell r="M723">
            <v>4.45723169697241E-6</v>
          </cell>
          <cell r="N723">
            <v>1.6716354383428701E-6</v>
          </cell>
          <cell r="O723">
            <v>1.77507844800841E-7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8.0015949706416494E-5</v>
          </cell>
          <cell r="F724">
            <v>8.0543420744390301E-5</v>
          </cell>
          <cell r="G724">
            <v>8.1280864940754606E-5</v>
          </cell>
          <cell r="H724">
            <v>8.1763510025169704E-5</v>
          </cell>
          <cell r="I724">
            <v>8.2277300098904398E-5</v>
          </cell>
          <cell r="J724">
            <v>8.2437579189854101E-5</v>
          </cell>
          <cell r="K724">
            <v>1.01075797929823E-4</v>
          </cell>
          <cell r="L724">
            <v>8.9382853089560506E-5</v>
          </cell>
          <cell r="M724">
            <v>9.3140379890795097E-5</v>
          </cell>
          <cell r="N724">
            <v>9.4334423449821995E-5</v>
          </cell>
          <cell r="O724">
            <v>9.3993088015788999E-5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2.1678228984690364E-4</v>
          </cell>
          <cell r="K725">
            <v>3.4707058053429891E-4</v>
          </cell>
          <cell r="L725">
            <v>3.23095125492025E-4</v>
          </cell>
          <cell r="M725">
            <v>4.3788844592362555E-4</v>
          </cell>
          <cell r="N725">
            <v>3.7052651097080851E-4</v>
          </cell>
          <cell r="O725">
            <v>7.9169027482185045E-4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1.2582031178123029E-3</v>
          </cell>
          <cell r="K726">
            <v>2.0143955801812854E-3</v>
          </cell>
          <cell r="L726">
            <v>1.8752421820579361E-3</v>
          </cell>
          <cell r="M726">
            <v>2.5415019294435181E-3</v>
          </cell>
          <cell r="N726">
            <v>2.1505336605901928E-3</v>
          </cell>
          <cell r="O726">
            <v>4.594965634997227E-3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1.4749854076592051E-3</v>
          </cell>
          <cell r="K727">
            <v>2.3614661607155841E-3</v>
          </cell>
          <cell r="L727">
            <v>2.1983373075499602E-3</v>
          </cell>
          <cell r="M727">
            <v>2.9793903753671451E-3</v>
          </cell>
          <cell r="N727">
            <v>2.5210601715610014E-3</v>
          </cell>
          <cell r="O727">
            <v>5.3866559098190783E-3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7.8897949345138797E-5</v>
          </cell>
          <cell r="K728">
            <v>4.8333578272831102E-5</v>
          </cell>
          <cell r="L728">
            <v>1.65275478866296E-6</v>
          </cell>
          <cell r="M728">
            <v>1.10958129736433E-4</v>
          </cell>
          <cell r="N728">
            <v>1.5344122875787501E-5</v>
          </cell>
          <cell r="O728">
            <v>1.65624249102169E-4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7.8897949345138797E-5</v>
          </cell>
          <cell r="K729">
            <v>1.2723152761796999E-4</v>
          </cell>
          <cell r="L729">
            <v>1.1843066479967699E-4</v>
          </cell>
          <cell r="M729">
            <v>1.6094446279792701E-4</v>
          </cell>
          <cell r="N729">
            <v>1.35991997847869E-4</v>
          </cell>
          <cell r="O729">
            <v>2.9192650171439E-4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1.8770962150218906</v>
          </cell>
          <cell r="E730">
            <v>2.1601081556392847</v>
          </cell>
          <cell r="F730">
            <v>1.8085180198566322</v>
          </cell>
          <cell r="G730">
            <v>1.9606218494240713</v>
          </cell>
          <cell r="H730">
            <v>2.0743891475403848</v>
          </cell>
          <cell r="I730">
            <v>2.1990340063898106</v>
          </cell>
          <cell r="J730">
            <v>2.1664006024959113</v>
          </cell>
          <cell r="K730">
            <v>3.0332677074725134</v>
          </cell>
          <cell r="L730">
            <v>2.1795944451561282</v>
          </cell>
          <cell r="M730">
            <v>2.1964417150545601</v>
          </cell>
          <cell r="N730">
            <v>2.1962669859215649</v>
          </cell>
          <cell r="O730">
            <v>2.196383078959538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1.8770962150218906</v>
          </cell>
          <cell r="E731">
            <v>2.1601081556392847</v>
          </cell>
          <cell r="F731">
            <v>1.8085180198566322</v>
          </cell>
          <cell r="G731">
            <v>1.9606218494240713</v>
          </cell>
          <cell r="H731">
            <v>2.0743891475403848</v>
          </cell>
          <cell r="I731">
            <v>2.1990340063898106</v>
          </cell>
          <cell r="J731">
            <v>2.1664006024959113</v>
          </cell>
          <cell r="K731">
            <v>3.0332677074725134</v>
          </cell>
          <cell r="L731">
            <v>2.1795944451561282</v>
          </cell>
          <cell r="M731">
            <v>2.1964417150545601</v>
          </cell>
          <cell r="N731">
            <v>2.1962669859215649</v>
          </cell>
          <cell r="O731">
            <v>2.196383078959538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2.0856624611354353</v>
          </cell>
          <cell r="E732">
            <v>2.4001201729325397</v>
          </cell>
          <cell r="F732">
            <v>2.0094644665073678</v>
          </cell>
          <cell r="G732">
            <v>2.1784687215823015</v>
          </cell>
          <cell r="H732">
            <v>2.3048768306004255</v>
          </cell>
          <cell r="I732">
            <v>2.4433711182109019</v>
          </cell>
          <cell r="J732">
            <v>2.4071117805510118</v>
          </cell>
          <cell r="K732">
            <v>3.37029745274724</v>
          </cell>
          <cell r="L732">
            <v>2.4217716057290311</v>
          </cell>
          <cell r="M732">
            <v>2.4404907945050676</v>
          </cell>
          <cell r="N732">
            <v>2.4402966510239614</v>
          </cell>
          <cell r="O732">
            <v>2.4404256432883731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6.9834477508454199E-6</v>
          </cell>
          <cell r="E733">
            <v>2.3403967452487202E-2</v>
          </cell>
          <cell r="F733">
            <v>1.7142882971815099E-5</v>
          </cell>
          <cell r="G733">
            <v>2.4797128675210501E-5</v>
          </cell>
          <cell r="H733">
            <v>0.12220632228160801</v>
          </cell>
          <cell r="I733">
            <v>6.1716633864406199E-2</v>
          </cell>
          <cell r="J733">
            <v>1.44644578708944E-4</v>
          </cell>
          <cell r="K733">
            <v>0.197992599681974</v>
          </cell>
          <cell r="L733">
            <v>3.3724381016975202E-4</v>
          </cell>
          <cell r="M733">
            <v>1.00691345598814E-4</v>
          </cell>
          <cell r="N733">
            <v>0.201994980284424</v>
          </cell>
          <cell r="O733">
            <v>7.0699865664053896E-2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0.15051785157194486</v>
          </cell>
          <cell r="E734">
            <v>0.17392099581299647</v>
          </cell>
          <cell r="F734">
            <v>0.17391186161014976</v>
          </cell>
          <cell r="G734">
            <v>0.1739194695435668</v>
          </cell>
          <cell r="H734">
            <v>0.1732402326722568</v>
          </cell>
          <cell r="I734">
            <v>0.1839333539169071</v>
          </cell>
          <cell r="J734">
            <v>0.18405168913499459</v>
          </cell>
          <cell r="K734">
            <v>0.25980421888734628</v>
          </cell>
          <cell r="L734">
            <v>0.20784961148052503</v>
          </cell>
          <cell r="M734">
            <v>0.19838987041337969</v>
          </cell>
          <cell r="N734">
            <v>0.23720624713234403</v>
          </cell>
          <cell r="O734">
            <v>0.27274392765217342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1.1082000842047588</v>
          </cell>
          <cell r="E735">
            <v>1.4008628672659365</v>
          </cell>
          <cell r="F735">
            <v>3.5542027689752715</v>
          </cell>
          <cell r="G735">
            <v>5.9534967228643909</v>
          </cell>
          <cell r="H735">
            <v>7.6696342373554245</v>
          </cell>
          <cell r="I735">
            <v>9.5586125229360324</v>
          </cell>
          <cell r="J735">
            <v>11.309999825451568</v>
          </cell>
          <cell r="K735">
            <v>13.147633464503061</v>
          </cell>
          <cell r="L735">
            <v>13.147657528910091</v>
          </cell>
          <cell r="M735">
            <v>13.147683964889097</v>
          </cell>
          <cell r="N735">
            <v>13.147709712907442</v>
          </cell>
          <cell r="O735">
            <v>13.147761880589794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0.3596907538025696</v>
          </cell>
          <cell r="E736">
            <v>0.45108548116303521</v>
          </cell>
          <cell r="F736">
            <v>1.131056782174729</v>
          </cell>
          <cell r="G736">
            <v>1.8582803800469656</v>
          </cell>
          <cell r="H736">
            <v>2.3489306747100729</v>
          </cell>
          <cell r="I736">
            <v>2.8734284824112799</v>
          </cell>
          <cell r="J736">
            <v>3.3383054466087563</v>
          </cell>
          <cell r="K736">
            <v>3.8116378648156797</v>
          </cell>
          <cell r="L736">
            <v>3.8116448413415518</v>
          </cell>
          <cell r="M736">
            <v>3.8116525054111983</v>
          </cell>
          <cell r="N736">
            <v>3.8116599700337814</v>
          </cell>
          <cell r="O736">
            <v>3.8116750939961199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1.1082000842047588</v>
          </cell>
          <cell r="E737">
            <v>1.4008628672659365</v>
          </cell>
          <cell r="F737">
            <v>3.5542027689752715</v>
          </cell>
          <cell r="G737">
            <v>5.9534967228643909</v>
          </cell>
          <cell r="H737">
            <v>7.6696342373554245</v>
          </cell>
          <cell r="I737">
            <v>9.5586125229360324</v>
          </cell>
          <cell r="J737">
            <v>11.309999825451568</v>
          </cell>
          <cell r="K737">
            <v>13.147633464503061</v>
          </cell>
          <cell r="L737">
            <v>13.147657528910091</v>
          </cell>
          <cell r="M737">
            <v>13.147683964889097</v>
          </cell>
          <cell r="N737">
            <v>13.147709712907442</v>
          </cell>
          <cell r="O737">
            <v>13.147761880589794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1.6892356160955101E-2</v>
          </cell>
          <cell r="F738">
            <v>0.116988072294825</v>
          </cell>
          <cell r="G738">
            <v>0.13247696402474801</v>
          </cell>
          <cell r="H738">
            <v>0.14853287206841101</v>
          </cell>
          <cell r="I738">
            <v>0.24582028938921099</v>
          </cell>
          <cell r="J738">
            <v>0.23201553653757701</v>
          </cell>
          <cell r="K738">
            <v>0.26661165394325698</v>
          </cell>
          <cell r="L738">
            <v>0.21814553567805001</v>
          </cell>
          <cell r="M738">
            <v>0.23599285545962001</v>
          </cell>
          <cell r="N738">
            <v>0.28387598294432098</v>
          </cell>
          <cell r="O738">
            <v>0.19642524233829201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7.7153842004173287E-2</v>
          </cell>
          <cell r="F739">
            <v>0.19413689261148398</v>
          </cell>
          <cell r="G739">
            <v>0.32660696263245326</v>
          </cell>
          <cell r="H739">
            <v>0.42224972076658918</v>
          </cell>
          <cell r="I739">
            <v>0.52616039180923768</v>
          </cell>
          <cell r="J739">
            <v>0.62634835899654118</v>
          </cell>
          <cell r="K739">
            <v>0.7444065172635097</v>
          </cell>
          <cell r="L739">
            <v>0.72375309930460063</v>
          </cell>
          <cell r="M739">
            <v>0.72070199509580213</v>
          </cell>
          <cell r="N739">
            <v>0.7160102110630624</v>
          </cell>
          <cell r="O739">
            <v>0.71623311453124738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2.6775135495116546E-4</v>
          </cell>
          <cell r="F740">
            <v>3.0209994103094144E-4</v>
          </cell>
          <cell r="G740">
            <v>3.1244959133550879E-4</v>
          </cell>
          <cell r="H740">
            <v>3.1407298551083655E-4</v>
          </cell>
          <cell r="I740">
            <v>3.1479438479152657E-4</v>
          </cell>
          <cell r="J740">
            <v>3.1527578334480754E-4</v>
          </cell>
          <cell r="K740">
            <v>4.7883639564165215E-4</v>
          </cell>
          <cell r="L740">
            <v>3.3291524252019472E-4</v>
          </cell>
          <cell r="M740">
            <v>4.4117101207923818E-4</v>
          </cell>
          <cell r="N740">
            <v>4.7175898301554951E-4</v>
          </cell>
          <cell r="O740">
            <v>4.7178341704290366E-4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2.6775135495116546E-4</v>
          </cell>
          <cell r="F741">
            <v>3.0209994103094144E-4</v>
          </cell>
          <cell r="G741">
            <v>3.1244959133550879E-4</v>
          </cell>
          <cell r="H741">
            <v>3.1407298551083655E-4</v>
          </cell>
          <cell r="I741">
            <v>3.1479438479152657E-4</v>
          </cell>
          <cell r="J741">
            <v>3.1527578334480754E-4</v>
          </cell>
          <cell r="K741">
            <v>4.7883639564165215E-4</v>
          </cell>
          <cell r="L741">
            <v>3.3291524252019472E-4</v>
          </cell>
          <cell r="M741">
            <v>4.4117101207923818E-4</v>
          </cell>
          <cell r="N741">
            <v>4.7175898301554951E-4</v>
          </cell>
          <cell r="O741">
            <v>4.7178341704290366E-4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1.9613847336047502E-5</v>
          </cell>
          <cell r="F742">
            <v>2.8956301537529901E-6</v>
          </cell>
          <cell r="G742">
            <v>9.2200742798388898E-7</v>
          </cell>
          <cell r="H742">
            <v>2.26057970442254E-7</v>
          </cell>
          <cell r="I742">
            <v>1.5174611396413099E-7</v>
          </cell>
          <cell r="J742">
            <v>1.3112833136761801E-7</v>
          </cell>
          <cell r="K742">
            <v>1.9665617687749201E-5</v>
          </cell>
          <cell r="L742">
            <v>3.6465500630068899E-6</v>
          </cell>
          <cell r="M742">
            <v>1.03158834548633E-5</v>
          </cell>
          <cell r="N742">
            <v>2.6825646923708499E-6</v>
          </cell>
          <cell r="O742">
            <v>2.4836173937840402E-7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1.9613847336047502E-5</v>
          </cell>
          <cell r="F743">
            <v>2.2509477489800399E-5</v>
          </cell>
          <cell r="G743">
            <v>2.3431484917784299E-5</v>
          </cell>
          <cell r="H743">
            <v>2.3657542888226599E-5</v>
          </cell>
          <cell r="I743">
            <v>2.3809289002190701E-5</v>
          </cell>
          <cell r="J743">
            <v>2.39404173335583E-5</v>
          </cell>
          <cell r="K743">
            <v>3.72288443022477E-5</v>
          </cell>
          <cell r="L743">
            <v>2.53747289344055E-5</v>
          </cell>
          <cell r="M743">
            <v>3.4136983621393401E-5</v>
          </cell>
          <cell r="N743">
            <v>3.6609774316263297E-5</v>
          </cell>
          <cell r="O743">
            <v>3.6690105968736298E-5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4.7439434355488554</v>
          </cell>
          <cell r="E744">
            <v>5.4041842669190663</v>
          </cell>
          <cell r="F744">
            <v>4.1233767462714255</v>
          </cell>
          <cell r="G744">
            <v>3.3446500891940572</v>
          </cell>
          <cell r="H744">
            <v>2.4657911446634841</v>
          </cell>
          <cell r="I744">
            <v>2.438968370310616</v>
          </cell>
          <cell r="J744">
            <v>2.4124561447293575</v>
          </cell>
          <cell r="K744">
            <v>2.3862121518076522</v>
          </cell>
          <cell r="L744">
            <v>1.0960986369516534</v>
          </cell>
          <cell r="M744">
            <v>1.0431894332211247</v>
          </cell>
          <cell r="N744">
            <v>1.0317400175518128</v>
          </cell>
          <cell r="O744">
            <v>0.78689342749994606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4.7439434355488554</v>
          </cell>
          <cell r="E745">
            <v>5.4041842669190663</v>
          </cell>
          <cell r="F745">
            <v>4.1233767462714255</v>
          </cell>
          <cell r="G745">
            <v>3.3446500891940572</v>
          </cell>
          <cell r="H745">
            <v>2.4657911446634841</v>
          </cell>
          <cell r="I745">
            <v>2.438968370310616</v>
          </cell>
          <cell r="J745">
            <v>2.4124561447293575</v>
          </cell>
          <cell r="K745">
            <v>2.3862121518076522</v>
          </cell>
          <cell r="L745">
            <v>1.0960986369516534</v>
          </cell>
          <cell r="M745">
            <v>1.0431894332211247</v>
          </cell>
          <cell r="N745">
            <v>1.0317400175518128</v>
          </cell>
          <cell r="O745">
            <v>0.78689342749994606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6.5888103271511804</v>
          </cell>
          <cell r="E746">
            <v>7.5058114818320396</v>
          </cell>
          <cell r="F746">
            <v>5.7269121475992035</v>
          </cell>
          <cell r="G746">
            <v>4.6453473461028558</v>
          </cell>
          <cell r="H746">
            <v>3.4247099231437308</v>
          </cell>
          <cell r="I746">
            <v>3.3874560698758525</v>
          </cell>
          <cell r="J746">
            <v>3.3506335343463327</v>
          </cell>
          <cell r="K746">
            <v>3.3141835441772942</v>
          </cell>
          <cell r="L746">
            <v>1.5223592179884067</v>
          </cell>
          <cell r="M746">
            <v>1.4488742128071177</v>
          </cell>
          <cell r="N746">
            <v>1.4329722465997403</v>
          </cell>
          <cell r="O746">
            <v>1.09290753819437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1.5328692316894299E-4</v>
          </cell>
          <cell r="E747">
            <v>4.6478872526065002E-2</v>
          </cell>
          <cell r="F747">
            <v>7.2246104073087304E-6</v>
          </cell>
          <cell r="G747">
            <v>1.5680306391048399E-5</v>
          </cell>
          <cell r="H747">
            <v>6.4020717543916306E-2</v>
          </cell>
          <cell r="I747">
            <v>0.108738651630821</v>
          </cell>
          <cell r="J747">
            <v>1.5802684680433899E-5</v>
          </cell>
          <cell r="K747">
            <v>6.15431698192156E-2</v>
          </cell>
          <cell r="L747">
            <v>2.6993940174198399E-5</v>
          </cell>
          <cell r="M747">
            <v>1.3508855285452599E-2</v>
          </cell>
          <cell r="N747">
            <v>4.8879824901212503E-2</v>
          </cell>
          <cell r="O747">
            <v>3.7586986333913303E-5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0.33522506587816198</v>
          </cell>
          <cell r="E748">
            <v>0.38170352768265814</v>
          </cell>
          <cell r="F748">
            <v>0.38168238721070902</v>
          </cell>
          <cell r="G748">
            <v>0.38166943759248306</v>
          </cell>
          <cell r="H748">
            <v>0.17476558656045454</v>
          </cell>
          <cell r="I748">
            <v>0.1727662747468085</v>
          </cell>
          <cell r="J748">
            <v>0.17275104077242634</v>
          </cell>
          <cell r="K748">
            <v>0.1702860084007298</v>
          </cell>
          <cell r="L748">
            <v>7.8273600434575541E-2</v>
          </cell>
          <cell r="M748">
            <v>7.5048050400323793E-2</v>
          </cell>
          <cell r="N748">
            <v>7.3286185499825018E-2</v>
          </cell>
          <cell r="O748">
            <v>6.2400106780659284E-2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5.4372495888114236E-5</v>
          </cell>
          <cell r="F749">
            <v>1.1193960713759474E-4</v>
          </cell>
          <cell r="G749">
            <v>1.177439944206564E-4</v>
          </cell>
          <cell r="H749">
            <v>1.1778669905906815E-4</v>
          </cell>
          <cell r="I749">
            <v>1.1736752801506418E-4</v>
          </cell>
          <cell r="J749">
            <v>1.1710534876305949E-4</v>
          </cell>
          <cell r="K749">
            <v>1.6051858076586355E-4</v>
          </cell>
          <cell r="L749">
            <v>1.0700515953037117E-4</v>
          </cell>
          <cell r="M749">
            <v>1.636501181236006E-4</v>
          </cell>
          <cell r="N749">
            <v>1.7379196179511454E-4</v>
          </cell>
          <cell r="O749">
            <v>1.8657222816268135E-4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5.4372495888114236E-5</v>
          </cell>
          <cell r="F750">
            <v>1.1193960713759474E-4</v>
          </cell>
          <cell r="G750">
            <v>1.177439944206564E-4</v>
          </cell>
          <cell r="H750">
            <v>1.1778669905906815E-4</v>
          </cell>
          <cell r="I750">
            <v>1.1736752801506418E-4</v>
          </cell>
          <cell r="J750">
            <v>1.1710534876305949E-4</v>
          </cell>
          <cell r="K750">
            <v>1.6051858076586355E-4</v>
          </cell>
          <cell r="L750">
            <v>1.0700515953037117E-4</v>
          </cell>
          <cell r="M750">
            <v>1.636501181236006E-4</v>
          </cell>
          <cell r="N750">
            <v>1.7379196179511454E-4</v>
          </cell>
          <cell r="O750">
            <v>1.8657222816268135E-4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2.3574695032684602E-6</v>
          </cell>
          <cell r="F751">
            <v>4.7542518816972299E-6</v>
          </cell>
          <cell r="G751">
            <v>5.5766822358776305E-7</v>
          </cell>
          <cell r="H751">
            <v>9.7735314950488396E-8</v>
          </cell>
          <cell r="I751">
            <v>5.9053036456918097E-8</v>
          </cell>
          <cell r="J751">
            <v>7.0885917809031602E-8</v>
          </cell>
          <cell r="K751">
            <v>4.3427289048322596E-6</v>
          </cell>
          <cell r="L751">
            <v>6.62968160648323E-7</v>
          </cell>
          <cell r="M751">
            <v>6.4376799025455099E-6</v>
          </cell>
          <cell r="N751">
            <v>9.1272050205771302E-7</v>
          </cell>
          <cell r="O751">
            <v>1.1464118526158101E-6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2.3574695032684602E-6</v>
          </cell>
          <cell r="F752">
            <v>7.1117213849656799E-6</v>
          </cell>
          <cell r="G752">
            <v>7.6693896085534498E-6</v>
          </cell>
          <cell r="H752">
            <v>7.7671249235039402E-6</v>
          </cell>
          <cell r="I752">
            <v>7.8261779599608605E-6</v>
          </cell>
          <cell r="J752">
            <v>7.8970638777698906E-6</v>
          </cell>
          <cell r="K752">
            <v>1.14732918315582E-5</v>
          </cell>
          <cell r="L752">
            <v>7.0846184210961303E-6</v>
          </cell>
          <cell r="M752">
            <v>1.16710512372425E-5</v>
          </cell>
          <cell r="N752">
            <v>1.2494102740232901E-5</v>
          </cell>
          <cell r="O752">
            <v>1.3573395240508599E-5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9.4715225607773911E-6</v>
          </cell>
          <cell r="E753">
            <v>4.1661161296771545E-3</v>
          </cell>
          <cell r="F753">
            <v>1.4167877539128745E-3</v>
          </cell>
          <cell r="G753">
            <v>6.9760657303781536E-4</v>
          </cell>
          <cell r="H753">
            <v>2.7834702434923879E-4</v>
          </cell>
          <cell r="I753">
            <v>6.8662503047043461E-5</v>
          </cell>
          <cell r="J753">
            <v>1.6902235220895308E-5</v>
          </cell>
          <cell r="K753">
            <v>1.5816248668487696E-5</v>
          </cell>
          <cell r="L753">
            <v>1.5987527435609039E-4</v>
          </cell>
          <cell r="M753">
            <v>2.1258638028356084E-4</v>
          </cell>
          <cell r="N753">
            <v>2.1573566744313307E-3</v>
          </cell>
          <cell r="O753">
            <v>1.8664967195144083E-4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2.4886326006445999E-5</v>
          </cell>
          <cell r="F754">
            <v>2.9160796311638393E-5</v>
          </cell>
          <cell r="G754">
            <v>3.4269441688329662E-5</v>
          </cell>
          <cell r="H754">
            <v>3.8405944554790708E-5</v>
          </cell>
          <cell r="I754">
            <v>3.6254880160706771E-5</v>
          </cell>
          <cell r="J754">
            <v>1.3250903677975149E-5</v>
          </cell>
          <cell r="K754">
            <v>1.2958348697027064E-5</v>
          </cell>
          <cell r="L754">
            <v>4.9264971376299826E-5</v>
          </cell>
          <cell r="M754">
            <v>7.5044478251750019E-5</v>
          </cell>
          <cell r="N754">
            <v>7.0957226912689869E-5</v>
          </cell>
          <cell r="O754">
            <v>1.0974104623093818E-4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1.1614107298247238E-5</v>
          </cell>
          <cell r="E755">
            <v>8.2970737891143297E-3</v>
          </cell>
          <cell r="F755">
            <v>1.3176314940580428E-2</v>
          </cell>
          <cell r="G755">
            <v>1.2988741095583487E-2</v>
          </cell>
          <cell r="H755">
            <v>1.3783328278548137E-2</v>
          </cell>
          <cell r="I755">
            <v>8.5627864873511518E-3</v>
          </cell>
          <cell r="J755">
            <v>7.99091566136613E-6</v>
          </cell>
          <cell r="K755">
            <v>6.5092709086423292E-6</v>
          </cell>
          <cell r="L755">
            <v>1.0605086292080929E-2</v>
          </cell>
          <cell r="M755">
            <v>1.9264090021307044E-2</v>
          </cell>
          <cell r="N755">
            <v>1.3764352627539354E-2</v>
          </cell>
          <cell r="O755">
            <v>2.6334315662373563E-2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2.108562985902464E-5</v>
          </cell>
          <cell r="E756">
            <v>1.2488076244797926E-2</v>
          </cell>
          <cell r="F756">
            <v>1.462226349080494E-2</v>
          </cell>
          <cell r="G756">
            <v>1.372061711030963E-2</v>
          </cell>
          <cell r="H756">
            <v>1.4100081247452162E-2</v>
          </cell>
          <cell r="I756">
            <v>8.6677038705589016E-3</v>
          </cell>
          <cell r="J756">
            <v>3.8144054560236577E-5</v>
          </cell>
          <cell r="K756">
            <v>3.5283868274157116E-5</v>
          </cell>
          <cell r="L756">
            <v>1.0814226537813323E-2</v>
          </cell>
          <cell r="M756">
            <v>1.9551720879842367E-2</v>
          </cell>
          <cell r="N756">
            <v>1.5992666528883363E-2</v>
          </cell>
          <cell r="O756">
            <v>2.6630706380555959E-2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2267.7910296365098</v>
          </cell>
          <cell r="E757">
            <v>1914.8122392817399</v>
          </cell>
          <cell r="F757">
            <v>1434.03849963723</v>
          </cell>
          <cell r="G757">
            <v>1188.5099936689701</v>
          </cell>
          <cell r="H757">
            <v>656.72321997974495</v>
          </cell>
          <cell r="I757">
            <v>447.50959030051303</v>
          </cell>
          <cell r="J757">
            <v>236.82122705120099</v>
          </cell>
          <cell r="K757">
            <v>1.09350731975462E-3</v>
          </cell>
          <cell r="L757">
            <v>3.86327212060808E-3</v>
          </cell>
          <cell r="M757">
            <v>4.1751507291980204E-3</v>
          </cell>
          <cell r="N757">
            <v>4.5304524759201999E-3</v>
          </cell>
          <cell r="O757">
            <v>6.5726290127100196E-3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30.256665896449324</v>
          </cell>
          <cell r="E758">
            <v>25.547254319841723</v>
          </cell>
          <cell r="F758">
            <v>19.132819819771193</v>
          </cell>
          <cell r="G758">
            <v>15.857683220446733</v>
          </cell>
          <cell r="H758">
            <v>8.7653906876723582</v>
          </cell>
          <cell r="I758">
            <v>5.9727732994690257</v>
          </cell>
          <cell r="J758">
            <v>3.1624646579364857</v>
          </cell>
          <cell r="K758">
            <v>0.86659883678862404</v>
          </cell>
          <cell r="L758">
            <v>0.85350526061779164</v>
          </cell>
          <cell r="M758">
            <v>0.85970198199581227</v>
          </cell>
          <cell r="N758">
            <v>0.86003270550475608</v>
          </cell>
          <cell r="O758">
            <v>0.86009895036973727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30.770570280006854</v>
          </cell>
          <cell r="E759">
            <v>25.981170139507977</v>
          </cell>
          <cell r="F759">
            <v>19.457781541889158</v>
          </cell>
          <cell r="G759">
            <v>16.126322844897803</v>
          </cell>
          <cell r="H759">
            <v>8.9107628219775492</v>
          </cell>
          <cell r="I759">
            <v>6.0720432876596071</v>
          </cell>
          <cell r="J759">
            <v>3.2133137998806123</v>
          </cell>
          <cell r="K759">
            <v>1.4837277065869983E-5</v>
          </cell>
          <cell r="L759">
            <v>5.241888901774878E-5</v>
          </cell>
          <cell r="M759">
            <v>5.665062047758503E-5</v>
          </cell>
          <cell r="N759">
            <v>6.1471539700409656E-5</v>
          </cell>
          <cell r="O759">
            <v>8.9180854989281071E-5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1.1094256686645154E-5</v>
          </cell>
          <cell r="G760">
            <v>7.0558744778881615E-4</v>
          </cell>
          <cell r="H760">
            <v>3.5117217199836901E-3</v>
          </cell>
          <cell r="I760">
            <v>2.182513609403938E-3</v>
          </cell>
          <cell r="J760">
            <v>2.8714434933183415E-3</v>
          </cell>
          <cell r="K760">
            <v>0.88130989878920662</v>
          </cell>
          <cell r="L760">
            <v>0.86795469395890912</v>
          </cell>
          <cell r="M760">
            <v>0.87425243387629414</v>
          </cell>
          <cell r="N760">
            <v>0.87458446406155144</v>
          </cell>
          <cell r="O760">
            <v>0.87462578744296104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9.2732364473625903</v>
          </cell>
          <cell r="E761">
            <v>9.2730975415674308</v>
          </cell>
          <cell r="F761">
            <v>1.22030014609167</v>
          </cell>
          <cell r="G761">
            <v>0.604058922720627</v>
          </cell>
          <cell r="H761">
            <v>0.23079667880121499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0.10003491313228244</v>
          </cell>
          <cell r="E762">
            <v>0.1000334146878902</v>
          </cell>
          <cell r="F762">
            <v>1.3163971370999682E-2</v>
          </cell>
          <cell r="G762">
            <v>6.5162774835019243E-3</v>
          </cell>
          <cell r="H762">
            <v>2.4897160604230354E-3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0.10003491313228244</v>
          </cell>
          <cell r="E763">
            <v>0.1000334146878902</v>
          </cell>
          <cell r="F763">
            <v>1.3163971370999682E-2</v>
          </cell>
          <cell r="G763">
            <v>6.5162774835019243E-3</v>
          </cell>
          <cell r="H763">
            <v>2.4897160604230354E-3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10.166015736999416</v>
          </cell>
          <cell r="G764">
            <v>9.4002629187538513</v>
          </cell>
          <cell r="H764">
            <v>9.4002629187538513</v>
          </cell>
          <cell r="I764">
            <v>8.5871820412315873</v>
          </cell>
          <cell r="J764">
            <v>8.1145446338317555</v>
          </cell>
          <cell r="K764">
            <v>7.6419072264318952</v>
          </cell>
          <cell r="L764">
            <v>7.6419072264318952</v>
          </cell>
          <cell r="M764">
            <v>7.6419072264318952</v>
          </cell>
          <cell r="N764">
            <v>7.6419072264318952</v>
          </cell>
          <cell r="O764">
            <v>7.6419072264318952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10.166015736999416</v>
          </cell>
          <cell r="G765">
            <v>9.4002629187538513</v>
          </cell>
          <cell r="H765">
            <v>9.4002629187538513</v>
          </cell>
          <cell r="I765">
            <v>8.5871820412315873</v>
          </cell>
          <cell r="J765">
            <v>8.1145446338317555</v>
          </cell>
          <cell r="K765">
            <v>7.6419072264318952</v>
          </cell>
          <cell r="L765">
            <v>7.6419072264318952</v>
          </cell>
          <cell r="M765">
            <v>7.6419072264318952</v>
          </cell>
          <cell r="N765">
            <v>7.6419072264318952</v>
          </cell>
          <cell r="O765">
            <v>7.6419072264318952</v>
          </cell>
        </row>
        <row r="766">
          <cell r="A766" t="str">
            <v>D-RHEM_KEV_WOD_ELC_CHP</v>
          </cell>
          <cell r="B766" t="str">
            <v>VAR_fout</v>
          </cell>
          <cell r="C766" t="str">
            <v>ELC5</v>
          </cell>
          <cell r="G766">
            <v>1.8665923717777358E-3</v>
          </cell>
          <cell r="H766">
            <v>4.6180658288414297E-3</v>
          </cell>
          <cell r="I766">
            <v>3.3372566894766267E-2</v>
          </cell>
          <cell r="J766">
            <v>6.1398710234380934E-2</v>
          </cell>
          <cell r="K766">
            <v>0.10209045140084103</v>
          </cell>
          <cell r="L766">
            <v>9.3913658100021627E-2</v>
          </cell>
          <cell r="M766">
            <v>6.5957949017697082E-2</v>
          </cell>
          <cell r="N766">
            <v>3.2491930681832835E-2</v>
          </cell>
          <cell r="O766">
            <v>2.1589001874270115E-2</v>
          </cell>
        </row>
        <row r="767">
          <cell r="A767" t="str">
            <v>D-RHEM_KEV_WOD_ELC_CHP</v>
          </cell>
          <cell r="B767" t="str">
            <v>VAR_fout</v>
          </cell>
          <cell r="C767" t="str">
            <v>RHEM_ELC</v>
          </cell>
          <cell r="G767">
            <v>1.8652611318063102E-3</v>
          </cell>
          <cell r="H767">
            <v>4.6146481254346417E-3</v>
          </cell>
          <cell r="I767">
            <v>3.3361255537209096E-2</v>
          </cell>
          <cell r="J767">
            <v>6.1354400599114074E-2</v>
          </cell>
          <cell r="K767">
            <v>0.10213687651912666</v>
          </cell>
          <cell r="L767">
            <v>9.5561155270719483E-2</v>
          </cell>
          <cell r="M767">
            <v>6.6177749501737756E-2</v>
          </cell>
          <cell r="N767">
            <v>3.3086216456328983E-2</v>
          </cell>
          <cell r="O767">
            <v>2.164660420212533E-2</v>
          </cell>
        </row>
        <row r="768">
          <cell r="A768" t="str">
            <v>D-RHEM_KEV_WOD_ELC_CHP</v>
          </cell>
          <cell r="B768" t="str">
            <v>VAR_fin</v>
          </cell>
          <cell r="C768" t="str">
            <v>RHEM_KEV_WOD_ELC_CHP</v>
          </cell>
          <cell r="G768">
            <v>3.7053348009145194E-3</v>
          </cell>
          <cell r="H768">
            <v>9.2061952516065745E-3</v>
          </cell>
          <cell r="I768">
            <v>6.6707303729305917E-2</v>
          </cell>
          <cell r="J768">
            <v>0.12272773347739692</v>
          </cell>
          <cell r="K768">
            <v>0.20420076077307153</v>
          </cell>
          <cell r="L768">
            <v>0.18944829466807156</v>
          </cell>
          <cell r="M768">
            <v>0.13210917981676534</v>
          </cell>
          <cell r="N768">
            <v>6.5551628435492323E-2</v>
          </cell>
          <cell r="O768">
            <v>4.3208797457914672E-2</v>
          </cell>
        </row>
        <row r="769">
          <cell r="A769" t="str">
            <v>RHES-SHSTG-SOL</v>
          </cell>
          <cell r="B769" t="str">
            <v>VAR_fout</v>
          </cell>
          <cell r="C769" t="str">
            <v>RHES-SHASOL</v>
          </cell>
          <cell r="D769">
            <v>2.6495655032105128E-5</v>
          </cell>
          <cell r="E769">
            <v>1.2594765779654273E-5</v>
          </cell>
          <cell r="F769">
            <v>6.2493540948739885E-2</v>
          </cell>
          <cell r="G769">
            <v>5.9610010051575291E-2</v>
          </cell>
          <cell r="H769">
            <v>6.1611756355016666E-2</v>
          </cell>
          <cell r="I769">
            <v>7.4246447706849392E-2</v>
          </cell>
          <cell r="J769">
            <v>0.12768823220554965</v>
          </cell>
          <cell r="K769">
            <v>0.35555875078845023</v>
          </cell>
          <cell r="L769">
            <v>0.27201070998907351</v>
          </cell>
          <cell r="M769">
            <v>7.7317988201098739E-2</v>
          </cell>
          <cell r="N769">
            <v>0.27837291237280809</v>
          </cell>
          <cell r="O769">
            <v>0.25669289465163952</v>
          </cell>
        </row>
        <row r="770">
          <cell r="A770" t="str">
            <v>RHES-SHSTG-SOL</v>
          </cell>
          <cell r="B770" t="str">
            <v>VAR_fin</v>
          </cell>
          <cell r="C770" t="str">
            <v>RHES-SHASOL</v>
          </cell>
          <cell r="E770">
            <v>1.1516968827380997E-6</v>
          </cell>
          <cell r="F770">
            <v>6.248658915728153E-2</v>
          </cell>
          <cell r="G770">
            <v>5.9603152181687061E-2</v>
          </cell>
          <cell r="H770">
            <v>6.1604966731172189E-2</v>
          </cell>
          <cell r="I770">
            <v>7.4241296501837056E-2</v>
          </cell>
          <cell r="J770">
            <v>0.1276873698415471</v>
          </cell>
          <cell r="K770">
            <v>0.35557218364113807</v>
          </cell>
          <cell r="L770">
            <v>0.27202108456990998</v>
          </cell>
          <cell r="M770">
            <v>7.7324463849468242E-2</v>
          </cell>
          <cell r="N770">
            <v>0.27838090805129911</v>
          </cell>
          <cell r="O770">
            <v>0.25670021089354012</v>
          </cell>
        </row>
        <row r="771">
          <cell r="A771" t="str">
            <v>RHES-SHSTG-SOL</v>
          </cell>
          <cell r="B771" t="str">
            <v>VAR_ncap</v>
          </cell>
          <cell r="C771" t="str">
            <v>-</v>
          </cell>
          <cell r="D771">
            <v>1.10544930078624E-2</v>
          </cell>
          <cell r="E771">
            <v>1.2910414362965001E-4</v>
          </cell>
          <cell r="F771">
            <v>2.0560000072560001E-6</v>
          </cell>
          <cell r="G771">
            <v>2.7227128705590499E-6</v>
          </cell>
          <cell r="H771">
            <v>7.9328975094877605E-3</v>
          </cell>
          <cell r="I771">
            <v>3.8576480669342801E-3</v>
          </cell>
          <cell r="J771">
            <v>7.9214086758652193E-3</v>
          </cell>
          <cell r="K771">
            <v>4.3357094135174003E-2</v>
          </cell>
          <cell r="L771">
            <v>2.5326168100905499E-3</v>
          </cell>
          <cell r="M771">
            <v>5.7406388844204303E-3</v>
          </cell>
          <cell r="N771">
            <v>3.4812989191440602E-2</v>
          </cell>
          <cell r="O771">
            <v>7.7980406453205904E-3</v>
          </cell>
        </row>
        <row r="772">
          <cell r="A772" t="str">
            <v>RHES-SHSTG-SOL</v>
          </cell>
          <cell r="B772" t="str">
            <v>VAR_cap</v>
          </cell>
          <cell r="C772" t="str">
            <v>-</v>
          </cell>
          <cell r="D772">
            <v>1.10544930078624E-2</v>
          </cell>
          <cell r="E772">
            <v>1.1183597151491999E-2</v>
          </cell>
          <cell r="F772">
            <v>1.1185653151499299E-2</v>
          </cell>
          <cell r="G772">
            <v>1.11883758643698E-2</v>
          </cell>
          <cell r="H772">
            <v>1.08706335176409E-2</v>
          </cell>
          <cell r="I772">
            <v>1.17931820554257E-2</v>
          </cell>
          <cell r="J772">
            <v>1.9711954252287299E-2</v>
          </cell>
          <cell r="K772">
            <v>5.5136150877973501E-2</v>
          </cell>
          <cell r="L772">
            <v>5.3354312540824997E-2</v>
          </cell>
          <cell r="M772">
            <v>5.1630349829685E-2</v>
          </cell>
          <cell r="N772">
            <v>4.9962862584990303E-2</v>
          </cell>
          <cell r="O772">
            <v>4.8351668721181601E-2</v>
          </cell>
        </row>
        <row r="773">
          <cell r="A773" t="str">
            <v>D-ITOT_LTH</v>
          </cell>
          <cell r="B773" t="str">
            <v>VAR_fout</v>
          </cell>
          <cell r="C773" t="str">
            <v>ITOT_LTH_DH</v>
          </cell>
          <cell r="D773">
            <v>7.1200265187026694</v>
          </cell>
          <cell r="E773">
            <v>7.6289323328979526</v>
          </cell>
          <cell r="F773">
            <v>7.3929867347976295</v>
          </cell>
          <cell r="G773">
            <v>7.8038936743008991</v>
          </cell>
          <cell r="H773">
            <v>7.5385138633072364</v>
          </cell>
          <cell r="I773">
            <v>7.6452773117371855</v>
          </cell>
          <cell r="J773">
            <v>7.1642115750696584</v>
          </cell>
          <cell r="K773">
            <v>8.8663022181699667</v>
          </cell>
          <cell r="L773">
            <v>8.7967184743372382</v>
          </cell>
          <cell r="M773">
            <v>8.3341322940231279</v>
          </cell>
          <cell r="N773">
            <v>7.1881424012596247</v>
          </cell>
          <cell r="O773">
            <v>7.1660233987997843</v>
          </cell>
        </row>
        <row r="774">
          <cell r="A774" t="str">
            <v>D-ITOT_LTH</v>
          </cell>
          <cell r="B774" t="str">
            <v>VAR_fin</v>
          </cell>
          <cell r="C774" t="str">
            <v>LTH</v>
          </cell>
          <cell r="D774">
            <v>7.7403645197085931</v>
          </cell>
          <cell r="E774">
            <v>8.2914294989486592</v>
          </cell>
          <cell r="F774">
            <v>8.0318280717331696</v>
          </cell>
          <cell r="G774">
            <v>8.4726776104650003</v>
          </cell>
          <cell r="H774">
            <v>8.1791867518358572</v>
          </cell>
          <cell r="I774">
            <v>8.2895864454094994</v>
          </cell>
          <cell r="J774">
            <v>7.7628902627421699</v>
          </cell>
          <cell r="K774">
            <v>9.6009273388850964</v>
          </cell>
          <cell r="L774">
            <v>9.5255781739156742</v>
          </cell>
          <cell r="M774">
            <v>9.0246640164818608</v>
          </cell>
          <cell r="N774">
            <v>7.7837221423179876</v>
          </cell>
          <cell r="O774">
            <v>7.7597704508236092</v>
          </cell>
        </row>
        <row r="775">
          <cell r="A775" t="str">
            <v>D-ITOT_LTH</v>
          </cell>
          <cell r="B775" t="str">
            <v>VAR_ncap</v>
          </cell>
          <cell r="C775" t="str">
            <v>-</v>
          </cell>
          <cell r="D775">
            <v>0.79555838144723301</v>
          </cell>
          <cell r="E775">
            <v>5.2276539917983796E-7</v>
          </cell>
          <cell r="F775">
            <v>5.8224081014710403E-7</v>
          </cell>
          <cell r="G775">
            <v>6.5078103212434803E-7</v>
          </cell>
          <cell r="H775">
            <v>1.3433115193760101E-6</v>
          </cell>
          <cell r="I775">
            <v>2.0241077584234601E-5</v>
          </cell>
          <cell r="J775">
            <v>1.3011998270630301E-6</v>
          </cell>
          <cell r="K775">
            <v>6.0812696443610803E-5</v>
          </cell>
          <cell r="L775">
            <v>2.1367224697456599E-6</v>
          </cell>
          <cell r="M775">
            <v>1.13629211840799E-5</v>
          </cell>
          <cell r="N775">
            <v>5.5993883481835899E-6</v>
          </cell>
          <cell r="O775">
            <v>2.71896772398002E-5</v>
          </cell>
        </row>
        <row r="776">
          <cell r="A776" t="str">
            <v>D-ITOT_LTH</v>
          </cell>
          <cell r="B776" t="str">
            <v>VAR_cap</v>
          </cell>
          <cell r="C776" t="str">
            <v>-</v>
          </cell>
          <cell r="D776">
            <v>0.79555838144723301</v>
          </cell>
          <cell r="E776">
            <v>0.79555890421263198</v>
          </cell>
          <cell r="F776">
            <v>0.79555948645344299</v>
          </cell>
          <cell r="G776">
            <v>0.79556013723447505</v>
          </cell>
          <cell r="H776">
            <v>0.79556148054599396</v>
          </cell>
          <cell r="I776">
            <v>0.79558172162357799</v>
          </cell>
          <cell r="J776">
            <v>0.79558302282340498</v>
          </cell>
          <cell r="K776">
            <v>0.79564383551984896</v>
          </cell>
          <cell r="L776">
            <v>0.79564597224231903</v>
          </cell>
          <cell r="M776">
            <v>0.79565733516350301</v>
          </cell>
          <cell r="N776">
            <v>0.795662934551851</v>
          </cell>
          <cell r="O776">
            <v>0.79569012422909102</v>
          </cell>
        </row>
        <row r="777">
          <cell r="A777" t="str">
            <v>D-IH2</v>
          </cell>
          <cell r="B777" t="str">
            <v>VAR_fout</v>
          </cell>
          <cell r="C777" t="str">
            <v>IH2</v>
          </cell>
          <cell r="H777">
            <v>1.420893103160527</v>
          </cell>
          <cell r="I777">
            <v>1.5049494597924402</v>
          </cell>
          <cell r="J777">
            <v>1.5100241772888245</v>
          </cell>
          <cell r="K777">
            <v>2.3865454202592047</v>
          </cell>
          <cell r="L777">
            <v>12.196854486148334</v>
          </cell>
          <cell r="M777">
            <v>14.055184409326396</v>
          </cell>
          <cell r="N777">
            <v>15.749985160502206</v>
          </cell>
          <cell r="O777">
            <v>15.635435137565072</v>
          </cell>
        </row>
        <row r="778">
          <cell r="A778" t="str">
            <v>D-IH2</v>
          </cell>
          <cell r="B778" t="str">
            <v>VAR_fin</v>
          </cell>
          <cell r="C778" t="str">
            <v>H2</v>
          </cell>
          <cell r="H778">
            <v>1.4317180181530031</v>
          </cell>
          <cell r="I778">
            <v>1.5164147487251503</v>
          </cell>
          <cell r="J778">
            <v>1.5215281273885035</v>
          </cell>
          <cell r="K778">
            <v>2.4047270492941619</v>
          </cell>
          <cell r="L778">
            <v>12.289774856227192</v>
          </cell>
          <cell r="M778">
            <v>14.16226225782615</v>
          </cell>
          <cell r="N778">
            <v>15.86997465873821</v>
          </cell>
          <cell r="O778">
            <v>15.754551949278824</v>
          </cell>
        </row>
        <row r="779">
          <cell r="A779" t="str">
            <v>D-IH2</v>
          </cell>
          <cell r="B779" t="str">
            <v>VAR_ncap</v>
          </cell>
          <cell r="C779" t="str">
            <v>-</v>
          </cell>
          <cell r="G779">
            <v>6.6488750173430698E-6</v>
          </cell>
          <cell r="H779">
            <v>9.6729272219877704E-2</v>
          </cell>
          <cell r="I779">
            <v>1.0607436756325101E-3</v>
          </cell>
          <cell r="J779">
            <v>2.0826314880519701E-3</v>
          </cell>
          <cell r="K779">
            <v>7.9205537917143604E-2</v>
          </cell>
          <cell r="L779">
            <v>0.32387465956119599</v>
          </cell>
          <cell r="M779">
            <v>7.7604441115218498E-2</v>
          </cell>
          <cell r="N779">
            <v>6.4967328872722205E-2</v>
          </cell>
          <cell r="O779">
            <v>4.9751817113226097E-3</v>
          </cell>
        </row>
        <row r="780">
          <cell r="A780" t="str">
            <v>D-IH2</v>
          </cell>
          <cell r="B780" t="str">
            <v>VAR_cap</v>
          </cell>
          <cell r="C780" t="str">
            <v>-</v>
          </cell>
          <cell r="G780">
            <v>6.6488750173430698E-6</v>
          </cell>
          <cell r="H780">
            <v>9.6735921094895094E-2</v>
          </cell>
          <cell r="I780">
            <v>9.7796664770527605E-2</v>
          </cell>
          <cell r="J780">
            <v>9.9879296258579595E-2</v>
          </cell>
          <cell r="K780">
            <v>0.17908483417572299</v>
          </cell>
          <cell r="L780">
            <v>0.50295949373691895</v>
          </cell>
          <cell r="M780">
            <v>0.58056393485213798</v>
          </cell>
          <cell r="N780">
            <v>0.64552915594045401</v>
          </cell>
          <cell r="O780">
            <v>0.65049979656116497</v>
          </cell>
        </row>
        <row r="781">
          <cell r="A781" t="str">
            <v>D-RHNM_LTH_CHPWOD</v>
          </cell>
          <cell r="B781" t="str">
            <v>VAR_fout</v>
          </cell>
          <cell r="C781" t="str">
            <v>RHNM_LTH_CHPWOD_ON</v>
          </cell>
          <cell r="D781">
            <v>1.3176333218258635E-5</v>
          </cell>
          <cell r="E781">
            <v>8.9276727030496106E-6</v>
          </cell>
          <cell r="F781">
            <v>7.366316732990208E-6</v>
          </cell>
          <cell r="G781">
            <v>6.7810698503591805E-3</v>
          </cell>
          <cell r="H781">
            <v>1.5252326358918052E-2</v>
          </cell>
          <cell r="I781">
            <v>2.5132775032619896E-2</v>
          </cell>
          <cell r="J781">
            <v>2.6570566518658603E-2</v>
          </cell>
          <cell r="K781">
            <v>1.0838271862319861E-2</v>
          </cell>
          <cell r="L781">
            <v>4.8610824756547204E-2</v>
          </cell>
          <cell r="M781">
            <v>3.1627654242144788E-2</v>
          </cell>
          <cell r="N781">
            <v>1.6711976538911787E-2</v>
          </cell>
          <cell r="O781">
            <v>1.5799763522241543E-2</v>
          </cell>
        </row>
        <row r="782">
          <cell r="A782" t="str">
            <v>D-RHNM_LTH_CHPWOD</v>
          </cell>
          <cell r="B782" t="str">
            <v>VAR_fout</v>
          </cell>
          <cell r="C782" t="str">
            <v>RHSA_LTH</v>
          </cell>
          <cell r="D782">
            <v>7.9092865413134073E-6</v>
          </cell>
          <cell r="E782">
            <v>1.678936752637623E-5</v>
          </cell>
          <cell r="F782">
            <v>1.6033187685770998E-5</v>
          </cell>
          <cell r="G782">
            <v>6.8036046154519309E-4</v>
          </cell>
          <cell r="H782">
            <v>1.5968052974416915E-3</v>
          </cell>
          <cell r="I782">
            <v>2.7709086780610842E-3</v>
          </cell>
          <cell r="J782">
            <v>1.8592241349632895E-3</v>
          </cell>
          <cell r="K782">
            <v>1.658655300031092E-3</v>
          </cell>
          <cell r="L782">
            <v>1.1256331618662893E-3</v>
          </cell>
          <cell r="M782">
            <v>6.4880560377442896E-5</v>
          </cell>
          <cell r="N782">
            <v>9.2760344872889013E-4</v>
          </cell>
          <cell r="O782">
            <v>5.9453242491841647E-3</v>
          </cell>
        </row>
        <row r="783">
          <cell r="A783" t="str">
            <v>D-RHNM_LTH_CHPWOD</v>
          </cell>
          <cell r="B783" t="str">
            <v>VAR_fout</v>
          </cell>
          <cell r="C783" t="str">
            <v>LTH</v>
          </cell>
          <cell r="E783">
            <v>1.2431187062435679E-5</v>
          </cell>
          <cell r="F783">
            <v>1.2468057387889533E-5</v>
          </cell>
          <cell r="G783">
            <v>3.0541245737850734E-5</v>
          </cell>
          <cell r="H783">
            <v>4.1564732643541616E-5</v>
          </cell>
          <cell r="I783">
            <v>6.4486458633352913E-5</v>
          </cell>
          <cell r="J783">
            <v>8.1021476813489119E-5</v>
          </cell>
          <cell r="K783">
            <v>4.9709429054414225E-5</v>
          </cell>
          <cell r="L783">
            <v>1.2845148150610297E-4</v>
          </cell>
          <cell r="M783">
            <v>1.0442820659409135E-4</v>
          </cell>
          <cell r="N783">
            <v>7.5722500142732599E-5</v>
          </cell>
          <cell r="O783">
            <v>9.7226686917719016E-5</v>
          </cell>
        </row>
        <row r="784">
          <cell r="A784" t="str">
            <v>D-RHNM_LTH_CHPWOD</v>
          </cell>
          <cell r="B784" t="str">
            <v>VAR_fin</v>
          </cell>
          <cell r="C784" t="str">
            <v>RHNM_LTH_CHPWOD</v>
          </cell>
          <cell r="D784">
            <v>2.1085619759572064E-5</v>
          </cell>
          <cell r="E784">
            <v>3.8148227291861528E-5</v>
          </cell>
          <cell r="F784">
            <v>3.5867561806650742E-5</v>
          </cell>
          <cell r="G784">
            <v>7.4919715576422215E-3</v>
          </cell>
          <cell r="H784">
            <v>1.6890696389003264E-2</v>
          </cell>
          <cell r="I784">
            <v>2.7968170169314317E-2</v>
          </cell>
          <cell r="J784">
            <v>2.8510812130435353E-2</v>
          </cell>
          <cell r="K784">
            <v>1.2546636591405376E-2</v>
          </cell>
          <cell r="L784">
            <v>4.986490939991961E-2</v>
          </cell>
          <cell r="M784">
            <v>3.1796963009116309E-2</v>
          </cell>
          <cell r="N784">
            <v>1.7715302487783406E-2</v>
          </cell>
          <cell r="O784">
            <v>2.1842314458343427E-2</v>
          </cell>
        </row>
        <row r="785">
          <cell r="A785" t="str">
            <v>RHNS-SHWODBR</v>
          </cell>
          <cell r="B785" t="str">
            <v>VAR_fout</v>
          </cell>
          <cell r="C785" t="str">
            <v>RHNS-SHWOD</v>
          </cell>
          <cell r="E785">
            <v>2.6593449433972485E-2</v>
          </cell>
          <cell r="F785">
            <v>9.4778227791214531E-2</v>
          </cell>
          <cell r="G785">
            <v>0.10208133290839171</v>
          </cell>
          <cell r="H785">
            <v>0.22244947778659099</v>
          </cell>
          <cell r="I785">
            <v>0.14678577814250415</v>
          </cell>
          <cell r="J785">
            <v>0.15579258662481305</v>
          </cell>
          <cell r="K785">
            <v>0.15638682421028322</v>
          </cell>
          <cell r="L785">
            <v>0.15360423536823417</v>
          </cell>
          <cell r="M785">
            <v>0.15334872216176207</v>
          </cell>
          <cell r="N785">
            <v>0.13257128511615018</v>
          </cell>
          <cell r="O785">
            <v>6.4904957352450096E-2</v>
          </cell>
        </row>
        <row r="786">
          <cell r="A786" t="str">
            <v>RHNS-SHWODBR</v>
          </cell>
          <cell r="B786" t="str">
            <v>VAR_fin</v>
          </cell>
          <cell r="C786" t="str">
            <v>RHNSWODBRC</v>
          </cell>
          <cell r="E786">
            <v>2.6593449433972485E-2</v>
          </cell>
          <cell r="F786">
            <v>9.4778227791214531E-2</v>
          </cell>
          <cell r="G786">
            <v>0.10208133290839171</v>
          </cell>
          <cell r="H786">
            <v>0.22244947778659099</v>
          </cell>
          <cell r="I786">
            <v>0.14678577814250415</v>
          </cell>
          <cell r="J786">
            <v>0.15579258662481305</v>
          </cell>
          <cell r="K786">
            <v>0.15638682421028322</v>
          </cell>
          <cell r="L786">
            <v>0.15360423536823417</v>
          </cell>
          <cell r="M786">
            <v>0.15334872216176207</v>
          </cell>
          <cell r="N786">
            <v>0.13257128511615018</v>
          </cell>
          <cell r="O786">
            <v>6.4904957352450096E-2</v>
          </cell>
        </row>
        <row r="787">
          <cell r="A787" t="str">
            <v>RHNS-SHWODBR</v>
          </cell>
          <cell r="B787" t="str">
            <v>VAR_fin</v>
          </cell>
          <cell r="C787" t="str">
            <v>RWOD</v>
          </cell>
          <cell r="E787">
            <v>3.6935346436072901E-2</v>
          </cell>
          <cell r="F787">
            <v>0.13163642748779789</v>
          </cell>
          <cell r="G787">
            <v>0.14177962903943303</v>
          </cell>
          <cell r="H787">
            <v>0.30895760803693206</v>
          </cell>
          <cell r="I787">
            <v>0.20386913630903344</v>
          </cell>
          <cell r="J787">
            <v>0.21637859253446262</v>
          </cell>
          <cell r="K787">
            <v>0.21720392251428222</v>
          </cell>
          <cell r="L787">
            <v>0.21333921578921411</v>
          </cell>
          <cell r="M787">
            <v>0.21298433633578051</v>
          </cell>
          <cell r="N787">
            <v>0.18412678488354181</v>
          </cell>
          <cell r="O787">
            <v>9.0145774100625117E-2</v>
          </cell>
        </row>
        <row r="788">
          <cell r="A788" t="str">
            <v>RHNS-SHWODBR</v>
          </cell>
          <cell r="B788" t="str">
            <v>VAR_ncap</v>
          </cell>
          <cell r="C788" t="str">
            <v>-</v>
          </cell>
          <cell r="E788">
            <v>2.00333909462054E-3</v>
          </cell>
          <cell r="F788">
            <v>5.8492412291099903E-3</v>
          </cell>
          <cell r="H788">
            <v>9.58468159247719E-3</v>
          </cell>
          <cell r="J788">
            <v>1.1522693101354699E-2</v>
          </cell>
          <cell r="L788">
            <v>1.4886053459194199E-3</v>
          </cell>
          <cell r="M788">
            <v>9.8533702380726104E-3</v>
          </cell>
          <cell r="N788">
            <v>6.3408166140952402E-6</v>
          </cell>
          <cell r="O788">
            <v>1.36735311263932E-5</v>
          </cell>
        </row>
        <row r="789">
          <cell r="A789" t="str">
            <v>RHNS-SHWODBR</v>
          </cell>
          <cell r="B789" t="str">
            <v>VAR_cap</v>
          </cell>
          <cell r="C789" t="str">
            <v>-</v>
          </cell>
          <cell r="E789">
            <v>2.00333909462054E-3</v>
          </cell>
          <cell r="F789">
            <v>7.8514418326552527E-3</v>
          </cell>
          <cell r="G789">
            <v>7.8495506603016817E-3</v>
          </cell>
          <cell r="H789">
            <v>1.6445170009311456E-2</v>
          </cell>
          <cell r="I789">
            <v>1.0809807903436396E-2</v>
          </cell>
          <cell r="J789">
            <v>1.56048859555397E-2</v>
          </cell>
          <cell r="K789">
            <v>1.1522285318177854E-2</v>
          </cell>
          <cell r="L789">
            <v>1.1480549693049397E-2</v>
          </cell>
          <cell r="M789">
            <v>1.1340937538228358E-2</v>
          </cell>
          <cell r="N789">
            <v>1.0829537978237923E-2</v>
          </cell>
          <cell r="O789">
            <v>9.6464324908286398E-3</v>
          </cell>
        </row>
        <row r="790">
          <cell r="A790" t="str">
            <v>D-RHNM_NKEV_GAS_ELC_CHP</v>
          </cell>
          <cell r="B790" t="str">
            <v>VAR_fout</v>
          </cell>
          <cell r="C790" t="str">
            <v>ELC5</v>
          </cell>
          <cell r="E790">
            <v>3.2017777443319835E-3</v>
          </cell>
          <cell r="F790">
            <v>1.2948953492046516E-2</v>
          </cell>
          <cell r="G790">
            <v>1.1820733416229516E-2</v>
          </cell>
          <cell r="H790">
            <v>1.2946206045142803E-2</v>
          </cell>
          <cell r="I790">
            <v>7.8965069304383472E-3</v>
          </cell>
          <cell r="L790">
            <v>1.0010825172404741E-2</v>
          </cell>
          <cell r="M790">
            <v>1.3720467650315956E-2</v>
          </cell>
          <cell r="N790">
            <v>9.0889247397798884E-3</v>
          </cell>
          <cell r="O790">
            <v>1.5002881236929545E-2</v>
          </cell>
        </row>
        <row r="791">
          <cell r="A791" t="str">
            <v>D-RHNM_NKEV_GAS_ELC_CHP</v>
          </cell>
          <cell r="B791" t="str">
            <v>VAR_fout</v>
          </cell>
          <cell r="C791" t="str">
            <v>RHNM_ELC</v>
          </cell>
          <cell r="E791">
            <v>3.1940812299749953E-3</v>
          </cell>
          <cell r="F791">
            <v>1.2920140083287806E-2</v>
          </cell>
          <cell r="G791">
            <v>1.1800877821112053E-2</v>
          </cell>
          <cell r="H791">
            <v>1.2927525302155395E-2</v>
          </cell>
          <cell r="I791">
            <v>7.8906903314284148E-3</v>
          </cell>
          <cell r="L791">
            <v>1.005488835626886E-2</v>
          </cell>
          <cell r="M791">
            <v>1.3862405850510922E-2</v>
          </cell>
          <cell r="N791">
            <v>9.2161352858874772E-3</v>
          </cell>
          <cell r="O791">
            <v>1.5140488324780212E-2</v>
          </cell>
        </row>
        <row r="792">
          <cell r="A792" t="str">
            <v>D-RHNM_NKEV_GAS_ELC_CHP</v>
          </cell>
          <cell r="B792" t="str">
            <v>VAR_fin</v>
          </cell>
          <cell r="C792" t="str">
            <v>RHNM_NKEV_GAS_ELC_CHP</v>
          </cell>
          <cell r="E792">
            <v>6.395858974306984E-3</v>
          </cell>
          <cell r="F792">
            <v>2.5842574872664791E-2</v>
          </cell>
          <cell r="G792">
            <v>2.3595092534672041E-2</v>
          </cell>
          <cell r="H792">
            <v>2.5847212644628682E-2</v>
          </cell>
          <cell r="I792">
            <v>1.5760678559197234E-2</v>
          </cell>
          <cell r="L792">
            <v>2.006571352867359E-2</v>
          </cell>
          <cell r="M792">
            <v>2.7582873500826877E-2</v>
          </cell>
          <cell r="N792">
            <v>1.8305060025667366E-2</v>
          </cell>
          <cell r="O792">
            <v>3.0143369561709755E-2</v>
          </cell>
        </row>
        <row r="793">
          <cell r="A793" t="str">
            <v>D-RLFO</v>
          </cell>
          <cell r="B793" t="str">
            <v>VAR_fout</v>
          </cell>
          <cell r="C793" t="str">
            <v>CO2</v>
          </cell>
          <cell r="D793">
            <v>4514.4891017019299</v>
          </cell>
          <cell r="E793">
            <v>3846.53104271243</v>
          </cell>
          <cell r="F793">
            <v>3591.1589233476798</v>
          </cell>
          <cell r="G793">
            <v>2932.4763228015399</v>
          </cell>
          <cell r="H793">
            <v>993.858581223805</v>
          </cell>
          <cell r="I793">
            <v>2.7103149077382498</v>
          </cell>
          <cell r="J793">
            <v>2.2262358897819601</v>
          </cell>
          <cell r="K793">
            <v>1.1394705609248301E-3</v>
          </cell>
          <cell r="L793">
            <v>3.8902411766635401E-3</v>
          </cell>
          <cell r="M793">
            <v>4.18214183865035E-3</v>
          </cell>
          <cell r="N793">
            <v>4.6184529586577204E-3</v>
          </cell>
          <cell r="O793">
            <v>6.6762288166613802E-3</v>
          </cell>
        </row>
        <row r="794">
          <cell r="A794" t="str">
            <v>D-RLFO</v>
          </cell>
          <cell r="B794" t="str">
            <v>VAR_fout</v>
          </cell>
          <cell r="C794" t="str">
            <v>RLFO</v>
          </cell>
          <cell r="D794">
            <v>60.231911432003017</v>
          </cell>
          <cell r="E794">
            <v>51.320074512476324</v>
          </cell>
          <cell r="F794">
            <v>47.912933531416954</v>
          </cell>
          <cell r="G794">
            <v>39.125533832363203</v>
          </cell>
          <cell r="H794">
            <v>13.263418933476199</v>
          </cell>
          <cell r="I794">
            <v>3.7691164021716898E-2</v>
          </cell>
          <cell r="J794">
            <v>3.2125201183838929E-2</v>
          </cell>
          <cell r="K794">
            <v>2.858083184922152E-2</v>
          </cell>
          <cell r="L794">
            <v>2.5416949975663707E-2</v>
          </cell>
          <cell r="M794">
            <v>2.2134547899798861E-2</v>
          </cell>
          <cell r="N794">
            <v>2.2324110157237863E-2</v>
          </cell>
          <cell r="O794">
            <v>2.1484879342642284E-2</v>
          </cell>
        </row>
        <row r="795">
          <cell r="A795" t="str">
            <v>D-RLFO</v>
          </cell>
          <cell r="B795" t="str">
            <v>VAR_fin</v>
          </cell>
          <cell r="C795" t="str">
            <v>LFO</v>
          </cell>
          <cell r="D795">
            <v>61.254940321600159</v>
          </cell>
          <cell r="E795">
            <v>52.191737350236572</v>
          </cell>
          <cell r="F795">
            <v>48.726715377851804</v>
          </cell>
          <cell r="G795">
            <v>39.789366659451034</v>
          </cell>
          <cell r="H795">
            <v>13.485191061381334</v>
          </cell>
          <cell r="I795">
            <v>3.6774964826841873E-2</v>
          </cell>
          <cell r="J795">
            <v>3.0206728490935683E-2</v>
          </cell>
          <cell r="K795">
            <v>1.5460930270350509E-5</v>
          </cell>
          <cell r="L795">
            <v>5.2784819222029055E-5</v>
          </cell>
          <cell r="M795">
            <v>5.6745479493220526E-5</v>
          </cell>
          <cell r="N795">
            <v>6.2665576101190337E-5</v>
          </cell>
          <cell r="O795">
            <v>9.058655110802402E-5</v>
          </cell>
        </row>
        <row r="796">
          <cell r="A796" t="str">
            <v>D-RLFO</v>
          </cell>
          <cell r="B796" t="str">
            <v>VAR_fin</v>
          </cell>
          <cell r="C796" t="str">
            <v>BDS</v>
          </cell>
          <cell r="F796">
            <v>1.112539793086903E-5</v>
          </cell>
          <cell r="G796">
            <v>7.0764637572640705E-4</v>
          </cell>
          <cell r="H796">
            <v>3.5046758613069525E-3</v>
          </cell>
          <cell r="I796">
            <v>1.556276927353424E-3</v>
          </cell>
          <cell r="J796">
            <v>2.464006098155148E-3</v>
          </cell>
          <cell r="K796">
            <v>2.9050729589154823E-2</v>
          </cell>
          <cell r="L796">
            <v>2.579573466946149E-2</v>
          </cell>
          <cell r="M796">
            <v>2.2453620885898144E-2</v>
          </cell>
          <cell r="N796">
            <v>2.2640504057194803E-2</v>
          </cell>
          <cell r="O796">
            <v>2.1759173180288097E-2</v>
          </cell>
        </row>
        <row r="797">
          <cell r="A797" t="str">
            <v>D-SCOM_LTH_CHPBIO</v>
          </cell>
          <cell r="B797" t="str">
            <v>VAR_fout</v>
          </cell>
          <cell r="C797" t="str">
            <v>SCOM_LTH_CHPBIO_ON</v>
          </cell>
          <cell r="D797">
            <v>1.4243342468901101</v>
          </cell>
          <cell r="E797">
            <v>1.5428240254441596</v>
          </cell>
          <cell r="F797">
            <v>1.4159819399385234</v>
          </cell>
          <cell r="G797">
            <v>1.1895697822963776</v>
          </cell>
          <cell r="H797">
            <v>0.9704711073638298</v>
          </cell>
          <cell r="I797">
            <v>0.78610240956983823</v>
          </cell>
          <cell r="J797">
            <v>0.7370143210105019</v>
          </cell>
          <cell r="K797">
            <v>0.68810044759288091</v>
          </cell>
          <cell r="L797">
            <v>0.63825466865835945</v>
          </cell>
          <cell r="M797">
            <v>0.55733269893759041</v>
          </cell>
          <cell r="N797">
            <v>0.54545403901494183</v>
          </cell>
          <cell r="O797">
            <v>0.45171929537392758</v>
          </cell>
        </row>
        <row r="798">
          <cell r="A798" t="str">
            <v>D-SCOM_LTH_CHPBIO</v>
          </cell>
          <cell r="B798" t="str">
            <v>VAR_fout</v>
          </cell>
          <cell r="C798" t="str">
            <v>LTH</v>
          </cell>
          <cell r="E798">
            <v>3.5652999055608148E-2</v>
          </cell>
          <cell r="F798">
            <v>9.1399554141089356E-2</v>
          </cell>
          <cell r="G798">
            <v>0.16882668796659495</v>
          </cell>
          <cell r="H798">
            <v>0.22140428739091594</v>
          </cell>
          <cell r="I798">
            <v>0.24272325417081431</v>
          </cell>
          <cell r="J798">
            <v>0.3031494912262197</v>
          </cell>
          <cell r="K798">
            <v>0.37099906716601488</v>
          </cell>
          <cell r="L798">
            <v>0.42002308715990988</v>
          </cell>
          <cell r="M798">
            <v>0.50031977587090282</v>
          </cell>
          <cell r="N798">
            <v>0.59672436318015165</v>
          </cell>
          <cell r="O798">
            <v>0.69059364177180527</v>
          </cell>
        </row>
        <row r="799">
          <cell r="A799" t="str">
            <v>D-SCOM_LTH_CHPBIO</v>
          </cell>
          <cell r="B799" t="str">
            <v>VAR_fin</v>
          </cell>
          <cell r="C799" t="str">
            <v>SCOM_LTH_CHPBIO</v>
          </cell>
          <cell r="D799">
            <v>1.4243342468901101</v>
          </cell>
          <cell r="E799">
            <v>1.5784770244997659</v>
          </cell>
          <cell r="F799">
            <v>1.5073814940796115</v>
          </cell>
          <cell r="G799">
            <v>1.3583964702629725</v>
          </cell>
          <cell r="H799">
            <v>1.1918753947547456</v>
          </cell>
          <cell r="I799">
            <v>1.0288256637406525</v>
          </cell>
          <cell r="J799">
            <v>1.0401638122367214</v>
          </cell>
          <cell r="K799">
            <v>1.0590995147588955</v>
          </cell>
          <cell r="L799">
            <v>1.0582777558182697</v>
          </cell>
          <cell r="M799">
            <v>1.0576524748084937</v>
          </cell>
          <cell r="N799">
            <v>1.1421784021950934</v>
          </cell>
          <cell r="O799">
            <v>1.1423129371457326</v>
          </cell>
        </row>
        <row r="800">
          <cell r="A800" t="str">
            <v>D-SCOM_LTH_CHPHFC</v>
          </cell>
          <cell r="B800" t="str">
            <v>VAR_fout</v>
          </cell>
          <cell r="C800" t="str">
            <v>SCOM_LTH_CHPHFC_ON</v>
          </cell>
          <cell r="G800">
            <v>6.0812814764067864E-3</v>
          </cell>
          <cell r="H800">
            <v>1.7422041316587214E-2</v>
          </cell>
          <cell r="I800">
            <v>1.6609887546466712E-2</v>
          </cell>
          <cell r="J800">
            <v>1.4600482098556163E-2</v>
          </cell>
          <cell r="K800">
            <v>4.7933901171918744E-2</v>
          </cell>
          <cell r="L800">
            <v>7.5562837483682671E-2</v>
          </cell>
          <cell r="M800">
            <v>6.4165623334194719E-2</v>
          </cell>
          <cell r="N800">
            <v>9.6477409739715456E-2</v>
          </cell>
          <cell r="O800">
            <v>9.1446431252711402E-2</v>
          </cell>
        </row>
        <row r="801">
          <cell r="A801" t="str">
            <v>D-SCOM_LTH_CHPHFC</v>
          </cell>
          <cell r="B801" t="str">
            <v>VAR_fout</v>
          </cell>
          <cell r="C801" t="str">
            <v>LTH</v>
          </cell>
          <cell r="G801">
            <v>3.1615336557083399E-5</v>
          </cell>
          <cell r="H801">
            <v>4.4248103294527886E-5</v>
          </cell>
          <cell r="I801">
            <v>4.8532440842246363E-5</v>
          </cell>
          <cell r="J801">
            <v>5.7336670665391605E-5</v>
          </cell>
          <cell r="K801">
            <v>1.1568766373230167E-4</v>
          </cell>
          <cell r="L801">
            <v>1.9902852285716327E-4</v>
          </cell>
          <cell r="M801">
            <v>1.8672190364617253E-4</v>
          </cell>
          <cell r="N801">
            <v>3.2072969503189631E-4</v>
          </cell>
          <cell r="O801">
            <v>3.2717432731043332E-4</v>
          </cell>
        </row>
        <row r="802">
          <cell r="A802" t="str">
            <v>D-SCOM_LTH_CHPHFC</v>
          </cell>
          <cell r="B802" t="str">
            <v>VAR_fin</v>
          </cell>
          <cell r="C802" t="str">
            <v>SCOM_LTH_CHPHFC</v>
          </cell>
          <cell r="G802">
            <v>6.1128968129638677E-3</v>
          </cell>
          <cell r="H802">
            <v>1.7466289419881726E-2</v>
          </cell>
          <cell r="I802">
            <v>1.6658419987308961E-2</v>
          </cell>
          <cell r="J802">
            <v>1.4657818769221563E-2</v>
          </cell>
          <cell r="K802">
            <v>4.8049588835651018E-2</v>
          </cell>
          <cell r="L802">
            <v>7.5761866006539932E-2</v>
          </cell>
          <cell r="M802">
            <v>6.4352345237840849E-2</v>
          </cell>
          <cell r="N802">
            <v>9.6798139434747368E-2</v>
          </cell>
          <cell r="O802">
            <v>9.1773605580021886E-2</v>
          </cell>
        </row>
        <row r="803">
          <cell r="A803" t="str">
            <v>D-SCOM_NKEV_GAS_ELC_CHP</v>
          </cell>
          <cell r="B803" t="str">
            <v>VAR_fout</v>
          </cell>
          <cell r="C803" t="str">
            <v>ELC5</v>
          </cell>
          <cell r="D803">
            <v>0.29117310545129743</v>
          </cell>
          <cell r="E803">
            <v>0.31347340303576038</v>
          </cell>
          <cell r="F803">
            <v>0.39871823717893512</v>
          </cell>
          <cell r="G803">
            <v>0.34041640222303049</v>
          </cell>
          <cell r="H803">
            <v>0.30668053239955217</v>
          </cell>
          <cell r="I803">
            <v>0.16122709796839926</v>
          </cell>
          <cell r="L803">
            <v>1.4686097900641557E-2</v>
          </cell>
          <cell r="M803">
            <v>1.7394602495141551E-2</v>
          </cell>
          <cell r="N803">
            <v>1.7200298441822796E-2</v>
          </cell>
          <cell r="O803">
            <v>2.6981529311155734E-2</v>
          </cell>
        </row>
        <row r="804">
          <cell r="A804" t="str">
            <v>D-SCOM_NKEV_GAS_ELC_CHP</v>
          </cell>
          <cell r="B804" t="str">
            <v>VAR_fout</v>
          </cell>
          <cell r="C804" t="str">
            <v>SCOM_ELC</v>
          </cell>
          <cell r="D804">
            <v>0.30327593078360904</v>
          </cell>
          <cell r="E804">
            <v>0.3125150162822824</v>
          </cell>
          <cell r="F804">
            <v>0.39895405704360903</v>
          </cell>
          <cell r="G804">
            <v>0.34120440671685354</v>
          </cell>
          <cell r="H804">
            <v>0.30679290091743994</v>
          </cell>
          <cell r="I804">
            <v>0.16106090069459253</v>
          </cell>
          <cell r="L804">
            <v>1.4717279159547949E-2</v>
          </cell>
          <cell r="M804">
            <v>1.7506573600499495E-2</v>
          </cell>
          <cell r="N804">
            <v>1.726271925241301E-2</v>
          </cell>
          <cell r="O804">
            <v>2.7071587304835019E-2</v>
          </cell>
        </row>
        <row r="805">
          <cell r="A805" t="str">
            <v>D-SCOM_NKEV_GAS_ELC_CHP</v>
          </cell>
          <cell r="B805" t="str">
            <v>VAR_fin</v>
          </cell>
          <cell r="C805" t="str">
            <v>SCOM_NKEV_GAS_ELC_CHP</v>
          </cell>
          <cell r="D805">
            <v>0.59444903623490641</v>
          </cell>
          <cell r="E805">
            <v>0.62598841931804239</v>
          </cell>
          <cell r="F805">
            <v>0.79764577551987381</v>
          </cell>
          <cell r="G805">
            <v>0.68159429023721463</v>
          </cell>
          <cell r="H805">
            <v>0.61344691461432244</v>
          </cell>
          <cell r="I805">
            <v>0.32226147996032212</v>
          </cell>
          <cell r="L805">
            <v>2.9403377060189487E-2</v>
          </cell>
          <cell r="M805">
            <v>3.4901176095641064E-2</v>
          </cell>
          <cell r="N805">
            <v>3.4463017694235779E-2</v>
          </cell>
          <cell r="O805">
            <v>5.4053116615990791E-2</v>
          </cell>
        </row>
        <row r="806">
          <cell r="A806" t="str">
            <v>RHEM-SHLTHDH</v>
          </cell>
          <cell r="B806" t="str">
            <v>VAR_fout</v>
          </cell>
          <cell r="C806" t="str">
            <v>RHEM-SHLTHD</v>
          </cell>
          <cell r="D806">
            <v>2.3328417355757534</v>
          </cell>
          <cell r="E806">
            <v>3.7887474848891314</v>
          </cell>
          <cell r="F806">
            <v>3.7171040550466019</v>
          </cell>
          <cell r="G806">
            <v>3.2080096835946317</v>
          </cell>
          <cell r="H806">
            <v>2.9308545036008269</v>
          </cell>
          <cell r="I806">
            <v>3.5802732849780492</v>
          </cell>
          <cell r="J806">
            <v>3.4930147952574773</v>
          </cell>
          <cell r="K806">
            <v>3.4640474097259819</v>
          </cell>
          <cell r="L806">
            <v>3.3288327888986524</v>
          </cell>
          <cell r="M806">
            <v>2.3846515880144126</v>
          </cell>
          <cell r="N806">
            <v>3.4190214611361012</v>
          </cell>
          <cell r="O806">
            <v>2.3119844598782819</v>
          </cell>
        </row>
        <row r="807">
          <cell r="A807" t="str">
            <v>RHEM-SHLTHDH</v>
          </cell>
          <cell r="B807" t="str">
            <v>VAR_fin</v>
          </cell>
          <cell r="C807" t="str">
            <v>RHEMLTHDHC</v>
          </cell>
          <cell r="D807">
            <v>2.3328417355757534</v>
          </cell>
          <cell r="E807">
            <v>3.7887474848891314</v>
          </cell>
          <cell r="F807">
            <v>3.7171040550466019</v>
          </cell>
          <cell r="G807">
            <v>3.2080096835946317</v>
          </cell>
          <cell r="H807">
            <v>2.9308545036008269</v>
          </cell>
          <cell r="I807">
            <v>3.5802732849780492</v>
          </cell>
          <cell r="J807">
            <v>3.4930147952574773</v>
          </cell>
          <cell r="K807">
            <v>3.4640474097259819</v>
          </cell>
          <cell r="L807">
            <v>3.3288327888986524</v>
          </cell>
          <cell r="M807">
            <v>2.3846515880144126</v>
          </cell>
          <cell r="N807">
            <v>3.4190214611361012</v>
          </cell>
          <cell r="O807">
            <v>2.3119844598782819</v>
          </cell>
        </row>
        <row r="808">
          <cell r="A808" t="str">
            <v>RHEM-SHLTHDH</v>
          </cell>
          <cell r="B808" t="str">
            <v>VAR_fin</v>
          </cell>
          <cell r="C808" t="str">
            <v>RHEM_LTH_DH</v>
          </cell>
          <cell r="D808">
            <v>2.356405793510862</v>
          </cell>
          <cell r="E808">
            <v>3.827017661504172</v>
          </cell>
          <cell r="F808">
            <v>3.7546505606531313</v>
          </cell>
          <cell r="G808">
            <v>3.2404138218127589</v>
          </cell>
          <cell r="H808">
            <v>2.9604590945462919</v>
          </cell>
          <cell r="I808">
            <v>3.6164376615939888</v>
          </cell>
          <cell r="J808">
            <v>3.5282977729873535</v>
          </cell>
          <cell r="K808">
            <v>3.4990377876020022</v>
          </cell>
          <cell r="L808">
            <v>3.362457362523894</v>
          </cell>
          <cell r="M808">
            <v>2.4087389777923356</v>
          </cell>
          <cell r="N808">
            <v>3.4535570314506043</v>
          </cell>
          <cell r="O808">
            <v>2.3353378382608887</v>
          </cell>
        </row>
        <row r="809">
          <cell r="A809" t="str">
            <v>RHEM-SHLTHDH</v>
          </cell>
          <cell r="B809" t="str">
            <v>VAR_ncap</v>
          </cell>
          <cell r="C809" t="str">
            <v>-</v>
          </cell>
          <cell r="D809">
            <v>2.0498127028861999E-7</v>
          </cell>
          <cell r="E809">
            <v>1.00000491378175E-5</v>
          </cell>
          <cell r="F809">
            <v>5.9772146704747404E-7</v>
          </cell>
          <cell r="G809">
            <v>6.5759328837680903E-7</v>
          </cell>
          <cell r="H809">
            <v>8.7438332553741203E-7</v>
          </cell>
          <cell r="I809">
            <v>1.04280122423746E-6</v>
          </cell>
          <cell r="J809">
            <v>1.3093176892036801E-6</v>
          </cell>
          <cell r="K809">
            <v>1.72992679889786E-6</v>
          </cell>
          <cell r="L809">
            <v>2.0892958966177102E-6</v>
          </cell>
          <cell r="M809">
            <v>3.3104063939605399E-6</v>
          </cell>
          <cell r="N809">
            <v>4.57662827274187E-6</v>
          </cell>
          <cell r="O809">
            <v>1.21732369648233E-5</v>
          </cell>
        </row>
        <row r="810">
          <cell r="A810" t="str">
            <v>RHEM-SHLTHDH</v>
          </cell>
          <cell r="B810" t="str">
            <v>VAR_cap</v>
          </cell>
          <cell r="C810" t="str">
            <v>-</v>
          </cell>
          <cell r="D810">
            <v>0.31562567209295828</v>
          </cell>
          <cell r="E810">
            <v>0.31563567214209609</v>
          </cell>
          <cell r="F810">
            <v>0.31563626986356313</v>
          </cell>
          <cell r="G810">
            <v>0.31563692745685151</v>
          </cell>
          <cell r="H810">
            <v>0.31563780184017703</v>
          </cell>
          <cell r="I810">
            <v>0.31563884464140129</v>
          </cell>
          <cell r="J810">
            <v>0.31564015395909051</v>
          </cell>
          <cell r="K810">
            <v>0.31564188388588937</v>
          </cell>
          <cell r="L810">
            <v>0.315643973181786</v>
          </cell>
          <cell r="M810">
            <v>0.31564728358817995</v>
          </cell>
          <cell r="N810">
            <v>0.3156518602164527</v>
          </cell>
          <cell r="O810">
            <v>0.31566403345341754</v>
          </cell>
        </row>
        <row r="811">
          <cell r="A811" t="str">
            <v>D-ITOT_SOLELC</v>
          </cell>
          <cell r="B811" t="str">
            <v>VAR_fout</v>
          </cell>
          <cell r="C811" t="str">
            <v>ITOT_ELC</v>
          </cell>
          <cell r="D811">
            <v>3.5040216058003484</v>
          </cell>
          <cell r="E811">
            <v>4.8397768951017452</v>
          </cell>
          <cell r="F811">
            <v>8.1770718233212776</v>
          </cell>
          <cell r="G811">
            <v>9.5996315092115783</v>
          </cell>
          <cell r="H811">
            <v>17.860004435994274</v>
          </cell>
          <cell r="I811">
            <v>20.263636706389399</v>
          </cell>
          <cell r="J811">
            <v>21.314870833025864</v>
          </cell>
          <cell r="K811">
            <v>22.507748985220488</v>
          </cell>
          <cell r="L811">
            <v>23.350871454444182</v>
          </cell>
          <cell r="M811">
            <v>24.151231053018225</v>
          </cell>
          <cell r="N811">
            <v>25.100264491717095</v>
          </cell>
          <cell r="O811">
            <v>25.938640436357844</v>
          </cell>
        </row>
        <row r="812">
          <cell r="A812" t="str">
            <v>D-ITOT_SOLELC</v>
          </cell>
          <cell r="B812" t="str">
            <v>VAR_fout</v>
          </cell>
          <cell r="C812" t="str">
            <v>ELC5</v>
          </cell>
          <cell r="D812">
            <v>1.3932393907185935E-2</v>
          </cell>
          <cell r="E812">
            <v>8.8757928642673439E-3</v>
          </cell>
          <cell r="F812">
            <v>1.0791844838653425E-2</v>
          </cell>
          <cell r="G812">
            <v>4.1595427208033697E-3</v>
          </cell>
          <cell r="H812">
            <v>1.8971361651960226</v>
          </cell>
          <cell r="I812">
            <v>0.45495893304063223</v>
          </cell>
          <cell r="J812">
            <v>0.38031167022513357</v>
          </cell>
          <cell r="K812">
            <v>0.361736877221219</v>
          </cell>
          <cell r="L812">
            <v>0.39502817489205383</v>
          </cell>
          <cell r="M812">
            <v>0.38441024423814685</v>
          </cell>
          <cell r="N812">
            <v>0.62963725325996023</v>
          </cell>
          <cell r="O812">
            <v>0.68217831205490209</v>
          </cell>
        </row>
        <row r="813">
          <cell r="A813" t="str">
            <v>D-ITOT_SOLELC</v>
          </cell>
          <cell r="B813" t="str">
            <v>VAR_fin</v>
          </cell>
          <cell r="C813" t="str">
            <v>ITOT_SOL_ELC</v>
          </cell>
          <cell r="D813">
            <v>3.517953999707534</v>
          </cell>
          <cell r="E813">
            <v>4.848622581599515</v>
          </cell>
          <cell r="F813">
            <v>8.1878636681599346</v>
          </cell>
          <cell r="G813">
            <v>9.603791051932383</v>
          </cell>
          <cell r="H813">
            <v>19.757140601190272</v>
          </cell>
          <cell r="I813">
            <v>20.718595639430013</v>
          </cell>
          <cell r="J813">
            <v>21.695182503250997</v>
          </cell>
          <cell r="K813">
            <v>22.869485862441692</v>
          </cell>
          <cell r="L813">
            <v>23.74589962933624</v>
          </cell>
          <cell r="M813">
            <v>24.535641297256376</v>
          </cell>
          <cell r="N813">
            <v>25.729901744977067</v>
          </cell>
          <cell r="O813">
            <v>26.620818748412759</v>
          </cell>
        </row>
        <row r="814">
          <cell r="A814" t="str">
            <v>D-SWOD</v>
          </cell>
          <cell r="B814" t="str">
            <v>VAR_fout</v>
          </cell>
          <cell r="C814" t="str">
            <v>SWOD</v>
          </cell>
          <cell r="D814">
            <v>8.5744038146454571</v>
          </cell>
          <cell r="E814">
            <v>8.4404583339081949</v>
          </cell>
          <cell r="F814">
            <v>8.4994158003843037</v>
          </cell>
          <cell r="G814">
            <v>8.3979234094179347</v>
          </cell>
          <cell r="H814">
            <v>10.335602470048466</v>
          </cell>
          <cell r="I814">
            <v>11.529247907735677</v>
          </cell>
          <cell r="J814">
            <v>22.465127677358986</v>
          </cell>
          <cell r="K814">
            <v>8.0850639994988587</v>
          </cell>
          <cell r="L814">
            <v>3.9551193656908925</v>
          </cell>
          <cell r="M814">
            <v>3.1048862262230581</v>
          </cell>
          <cell r="N814">
            <v>0.56747689371619725</v>
          </cell>
          <cell r="O814">
            <v>0.86388050590439858</v>
          </cell>
        </row>
        <row r="815">
          <cell r="A815" t="str">
            <v>D-SWOD</v>
          </cell>
          <cell r="B815" t="str">
            <v>VAR_fin</v>
          </cell>
          <cell r="C815" t="str">
            <v>WOD</v>
          </cell>
          <cell r="D815">
            <v>8.5744038146454571</v>
          </cell>
          <cell r="E815">
            <v>8.4404583339081949</v>
          </cell>
          <cell r="F815">
            <v>8.4994158003843037</v>
          </cell>
          <cell r="G815">
            <v>8.3979234094179347</v>
          </cell>
          <cell r="H815">
            <v>10.335602470048466</v>
          </cell>
          <cell r="I815">
            <v>11.529247907735677</v>
          </cell>
          <cell r="J815">
            <v>22.465127677358986</v>
          </cell>
          <cell r="K815">
            <v>8.0850639994988587</v>
          </cell>
          <cell r="L815">
            <v>3.9551193656908925</v>
          </cell>
          <cell r="M815">
            <v>3.1048862262230581</v>
          </cell>
          <cell r="N815">
            <v>0.56747689371619725</v>
          </cell>
          <cell r="O815">
            <v>0.86388050590439858</v>
          </cell>
        </row>
        <row r="816">
          <cell r="A816" t="str">
            <v>ITOT-PROCESSCO2CCS</v>
          </cell>
          <cell r="B816" t="str">
            <v>VAR_fout</v>
          </cell>
          <cell r="C816" t="str">
            <v>CO2_O</v>
          </cell>
          <cell r="I816">
            <v>0.59927602902004351</v>
          </cell>
          <cell r="J816">
            <v>2.2196333090613378</v>
          </cell>
          <cell r="K816">
            <v>1031.8687941567969</v>
          </cell>
          <cell r="L816">
            <v>1031.8692447033079</v>
          </cell>
          <cell r="M816">
            <v>1031.8745564114049</v>
          </cell>
          <cell r="N816">
            <v>1031.8747950919903</v>
          </cell>
          <cell r="O816">
            <v>1031.8752074591744</v>
          </cell>
        </row>
        <row r="817">
          <cell r="A817" t="str">
            <v>ITOT-PROCESSCO2CCS</v>
          </cell>
          <cell r="B817" t="str">
            <v>VAR_fout</v>
          </cell>
          <cell r="C817" t="str">
            <v>CO2</v>
          </cell>
          <cell r="I817">
            <v>-0.59927602902004395</v>
          </cell>
          <cell r="J817">
            <v>-2.21963330906134</v>
          </cell>
          <cell r="K817">
            <v>-1031.8687941568</v>
          </cell>
          <cell r="L817">
            <v>-1031.86924470331</v>
          </cell>
          <cell r="M817">
            <v>-1031.8745564113999</v>
          </cell>
          <cell r="N817">
            <v>-1031.8747950919901</v>
          </cell>
          <cell r="O817">
            <v>-1031.87520745917</v>
          </cell>
        </row>
        <row r="818">
          <cell r="A818" t="str">
            <v>ITOT-PROCESSCO2CCS</v>
          </cell>
          <cell r="B818" t="str">
            <v>VAR_fin</v>
          </cell>
          <cell r="C818" t="str">
            <v>ITOT_ELC</v>
          </cell>
          <cell r="I818">
            <v>1.2690551202777403E-3</v>
          </cell>
          <cell r="J818">
            <v>4.7003999486004804E-3</v>
          </cell>
          <cell r="K818">
            <v>2.1851339170379216</v>
          </cell>
          <cell r="L818">
            <v>2.1851348711364174</v>
          </cell>
          <cell r="M818">
            <v>2.1851461194594464</v>
          </cell>
          <cell r="N818">
            <v>2.1851466249006872</v>
          </cell>
          <cell r="O818">
            <v>2.1851474981488388</v>
          </cell>
        </row>
        <row r="819">
          <cell r="A819" t="str">
            <v>ITOT-PROCESSCO2CCS</v>
          </cell>
          <cell r="B819" t="str">
            <v>VAR_fin</v>
          </cell>
          <cell r="C819" t="str">
            <v>ITOT_LTH_DH</v>
          </cell>
          <cell r="I819">
            <v>4.9352143566356568E-4</v>
          </cell>
          <cell r="J819">
            <v>1.8279333133446314E-3</v>
          </cell>
          <cell r="K819">
            <v>0.84977430107030283</v>
          </cell>
          <cell r="L819">
            <v>0.84977467210860647</v>
          </cell>
          <cell r="M819">
            <v>0.84977904645645141</v>
          </cell>
          <cell r="N819">
            <v>0.84977924301693364</v>
          </cell>
          <cell r="O819">
            <v>0.84977958261343778</v>
          </cell>
        </row>
        <row r="820">
          <cell r="A820" t="str">
            <v>ITOT-PROCESSCO2CCS</v>
          </cell>
          <cell r="B820" t="str">
            <v>VAR_ncap</v>
          </cell>
          <cell r="C820" t="str">
            <v>-</v>
          </cell>
          <cell r="I820">
            <v>1.6613708058898999</v>
          </cell>
          <cell r="J820">
            <v>4.7502940661484203</v>
          </cell>
          <cell r="K820">
            <v>3000.5015577905401</v>
          </cell>
          <cell r="L820">
            <v>1.70038102097862E-2</v>
          </cell>
          <cell r="M820">
            <v>2.3138757538279101E-2</v>
          </cell>
          <cell r="N820">
            <v>3.7002389337883503E-2</v>
          </cell>
          <cell r="O820">
            <v>0.131744117906886</v>
          </cell>
        </row>
        <row r="821">
          <cell r="A821" t="str">
            <v>ITOT-PROCESSCO2CCS</v>
          </cell>
          <cell r="B821" t="str">
            <v>VAR_cap</v>
          </cell>
          <cell r="C821" t="str">
            <v>-</v>
          </cell>
          <cell r="I821">
            <v>1.6613708058898999</v>
          </cell>
          <cell r="J821">
            <v>6.41166487203831</v>
          </cell>
          <cell r="K821">
            <v>3006.9132226625802</v>
          </cell>
          <cell r="L821">
            <v>3006.9302264727899</v>
          </cell>
          <cell r="M821">
            <v>3006.9533652303298</v>
          </cell>
          <cell r="N821">
            <v>3004.5853384213801</v>
          </cell>
          <cell r="O821">
            <v>3000.7104468655398</v>
          </cell>
        </row>
        <row r="822">
          <cell r="A822" t="str">
            <v>D-RSH2R</v>
          </cell>
          <cell r="B822" t="str">
            <v>VAR_fout</v>
          </cell>
          <cell r="C822" t="str">
            <v>RSH2</v>
          </cell>
          <cell r="G822">
            <v>6.7002036285810128E-3</v>
          </cell>
          <cell r="H822">
            <v>1.3122343664483813E-2</v>
          </cell>
          <cell r="I822">
            <v>8.7603421068637971E-2</v>
          </cell>
          <cell r="J822">
            <v>1.5743854272856961E-2</v>
          </cell>
          <cell r="K822">
            <v>0.10675032140876045</v>
          </cell>
          <cell r="L822">
            <v>2.5271563465293065E-2</v>
          </cell>
          <cell r="M822">
            <v>0.11542388785449158</v>
          </cell>
          <cell r="N822">
            <v>4.721495231481064E-2</v>
          </cell>
          <cell r="O822">
            <v>5.1922601625775756E-2</v>
          </cell>
        </row>
        <row r="823">
          <cell r="A823" t="str">
            <v>D-RSH2R</v>
          </cell>
          <cell r="B823" t="str">
            <v>VAR_fin</v>
          </cell>
          <cell r="C823" t="str">
            <v>H2</v>
          </cell>
          <cell r="G823">
            <v>6.7002036285810128E-3</v>
          </cell>
          <cell r="H823">
            <v>1.3122343664483813E-2</v>
          </cell>
          <cell r="I823">
            <v>8.7603421068637971E-2</v>
          </cell>
          <cell r="J823">
            <v>1.5743854272856961E-2</v>
          </cell>
          <cell r="K823">
            <v>0.10675032140876045</v>
          </cell>
          <cell r="L823">
            <v>2.5271563465293065E-2</v>
          </cell>
          <cell r="M823">
            <v>0.11542388785449158</v>
          </cell>
          <cell r="N823">
            <v>4.721495231481064E-2</v>
          </cell>
          <cell r="O823">
            <v>5.1922601625775756E-2</v>
          </cell>
        </row>
        <row r="824">
          <cell r="A824" t="str">
            <v>D-RSH2R</v>
          </cell>
          <cell r="B824" t="str">
            <v>VAR_ncap</v>
          </cell>
          <cell r="C824" t="str">
            <v>-</v>
          </cell>
          <cell r="G824">
            <v>4.9254784059840704E-4</v>
          </cell>
          <cell r="H824">
            <v>7.8896765202518505E-4</v>
          </cell>
          <cell r="I824">
            <v>5.3203395688345596E-3</v>
          </cell>
          <cell r="J824">
            <v>1.2238968582584701E-3</v>
          </cell>
          <cell r="K824">
            <v>3.4345141083745902E-3</v>
          </cell>
          <cell r="L824">
            <v>1.8458021217815501E-5</v>
          </cell>
          <cell r="M824">
            <v>4.6599977746025999E-3</v>
          </cell>
          <cell r="N824">
            <v>1.3733117917399901E-3</v>
          </cell>
          <cell r="O824">
            <v>1.5864474702026799E-3</v>
          </cell>
        </row>
        <row r="825">
          <cell r="A825" t="str">
            <v>D-RSH2R</v>
          </cell>
          <cell r="B825" t="str">
            <v>VAR_cap</v>
          </cell>
          <cell r="C825" t="str">
            <v>-</v>
          </cell>
          <cell r="G825">
            <v>4.9254784059840704E-4</v>
          </cell>
          <cell r="H825">
            <v>1.16290116786592E-3</v>
          </cell>
          <cell r="I825">
            <v>5.4860203598352097E-3</v>
          </cell>
          <cell r="J825">
            <v>1.2238968582584701E-3</v>
          </cell>
          <cell r="K825">
            <v>4.6584109666330496E-3</v>
          </cell>
          <cell r="L825">
            <v>1.2490975685105999E-3</v>
          </cell>
          <cell r="M825">
            <v>4.6740107743572096E-3</v>
          </cell>
          <cell r="N825">
            <v>2.19869955996992E-3</v>
          </cell>
          <cell r="O825">
            <v>2.95975926194268E-3</v>
          </cell>
        </row>
        <row r="826">
          <cell r="A826" t="str">
            <v>SCOM-SHLTHCHPBIO</v>
          </cell>
          <cell r="B826" t="str">
            <v>VAR_fout</v>
          </cell>
          <cell r="C826" t="str">
            <v>SCOM-SHLTHC-BIO</v>
          </cell>
          <cell r="D826">
            <v>1.4100909044212091</v>
          </cell>
          <cell r="E826">
            <v>1.5273957851897171</v>
          </cell>
          <cell r="F826">
            <v>1.4018221205391368</v>
          </cell>
          <cell r="G826">
            <v>1.1776740844734137</v>
          </cell>
          <cell r="H826">
            <v>0.96076639629019089</v>
          </cell>
          <cell r="I826">
            <v>0.77824138547413979</v>
          </cell>
          <cell r="J826">
            <v>0.72964417780039637</v>
          </cell>
          <cell r="K826">
            <v>0.68121944311695271</v>
          </cell>
          <cell r="L826">
            <v>0.63187212197177633</v>
          </cell>
          <cell r="M826">
            <v>0.551759371948215</v>
          </cell>
          <cell r="N826">
            <v>0.5399994986247928</v>
          </cell>
          <cell r="O826">
            <v>0.44720210242018821</v>
          </cell>
        </row>
        <row r="827">
          <cell r="A827" t="str">
            <v>SCOM-SHLTHCHPBIO</v>
          </cell>
          <cell r="B827" t="str">
            <v>VAR_fin</v>
          </cell>
          <cell r="C827" t="str">
            <v>SCOM_LTH_CHPBIO_ON</v>
          </cell>
          <cell r="D827">
            <v>1.4243342468901101</v>
          </cell>
          <cell r="E827">
            <v>1.5428240254441596</v>
          </cell>
          <cell r="F827">
            <v>1.4159819399385234</v>
          </cell>
          <cell r="G827">
            <v>1.1895697822963776</v>
          </cell>
          <cell r="H827">
            <v>0.9704711073638298</v>
          </cell>
          <cell r="I827">
            <v>0.78610240956983823</v>
          </cell>
          <cell r="J827">
            <v>0.7370143210105019</v>
          </cell>
          <cell r="K827">
            <v>0.68810044759288091</v>
          </cell>
          <cell r="L827">
            <v>0.63825466865835945</v>
          </cell>
          <cell r="M827">
            <v>0.55733269893759041</v>
          </cell>
          <cell r="N827">
            <v>0.54545403901494183</v>
          </cell>
          <cell r="O827">
            <v>0.45171929537392758</v>
          </cell>
        </row>
        <row r="828">
          <cell r="A828" t="str">
            <v>SCOM-SHLTHCHPBIO</v>
          </cell>
          <cell r="B828" t="str">
            <v>VAR_fin</v>
          </cell>
          <cell r="C828" t="str">
            <v>SCOMLTHCHPC</v>
          </cell>
          <cell r="D828">
            <v>1.4100909044212091</v>
          </cell>
          <cell r="E828">
            <v>1.5273957851897171</v>
          </cell>
          <cell r="F828">
            <v>1.4018221205391368</v>
          </cell>
          <cell r="G828">
            <v>1.1776740844734137</v>
          </cell>
          <cell r="H828">
            <v>0.96076639629019089</v>
          </cell>
          <cell r="I828">
            <v>0.77824138547413979</v>
          </cell>
          <cell r="J828">
            <v>0.72964417780039637</v>
          </cell>
          <cell r="K828">
            <v>0.68121944311695271</v>
          </cell>
          <cell r="L828">
            <v>0.63187212197177633</v>
          </cell>
          <cell r="M828">
            <v>0.551759371948215</v>
          </cell>
          <cell r="N828">
            <v>0.5399994986247928</v>
          </cell>
          <cell r="O828">
            <v>0.44720210242018821</v>
          </cell>
        </row>
        <row r="829">
          <cell r="A829" t="str">
            <v>SCOM-SHLTHCHPBIO</v>
          </cell>
          <cell r="B829" t="str">
            <v>VAR_ncap</v>
          </cell>
          <cell r="C829" t="str">
            <v>-</v>
          </cell>
          <cell r="D829">
            <v>3.3312349882709002E-7</v>
          </cell>
          <cell r="E829">
            <v>7.4135016608137899E-2</v>
          </cell>
          <cell r="F829">
            <v>6.4653283958677601E-2</v>
          </cell>
          <cell r="G829">
            <v>5.0328985552931901E-2</v>
          </cell>
          <cell r="H829">
            <v>5.2563063765388801E-2</v>
          </cell>
          <cell r="I829">
            <v>5.5053900596537503E-2</v>
          </cell>
          <cell r="J829">
            <v>4.5113993933929002E-2</v>
          </cell>
          <cell r="K829">
            <v>4.6687077561878398E-2</v>
          </cell>
          <cell r="L829">
            <v>4.2946356984349898E-2</v>
          </cell>
          <cell r="M829">
            <v>3.9206559919812201E-2</v>
          </cell>
          <cell r="N829">
            <v>3.7611664187458801E-2</v>
          </cell>
          <cell r="O829">
            <v>2.93133849234734E-2</v>
          </cell>
        </row>
        <row r="830">
          <cell r="A830" t="str">
            <v>SCOM-SHLTHCHPBIO</v>
          </cell>
          <cell r="B830" t="str">
            <v>VAR_cap</v>
          </cell>
          <cell r="C830" t="str">
            <v>-</v>
          </cell>
          <cell r="D830">
            <v>0.10914002070253782</v>
          </cell>
          <cell r="E830">
            <v>0.12105340564901179</v>
          </cell>
          <cell r="F830">
            <v>0.11669231152836299</v>
          </cell>
          <cell r="G830">
            <v>0.10427309030387802</v>
          </cell>
          <cell r="H830">
            <v>9.1770104424927418E-2</v>
          </cell>
          <cell r="I830">
            <v>7.9230370287244806E-2</v>
          </cell>
          <cell r="J830">
            <v>7.3146337601789804E-2</v>
          </cell>
          <cell r="K830">
            <v>7.0196969670982295E-2</v>
          </cell>
          <cell r="L830">
            <v>6.7031343509798211E-2</v>
          </cell>
          <cell r="M830">
            <v>6.2197854470033898E-2</v>
          </cell>
          <cell r="N830">
            <v>5.8656382456751997E-2</v>
          </cell>
          <cell r="O830">
            <v>5.0167977917295603E-2</v>
          </cell>
        </row>
        <row r="831">
          <cell r="A831" t="str">
            <v>D-RSH2</v>
          </cell>
          <cell r="B831" t="str">
            <v>VAR_fout</v>
          </cell>
          <cell r="C831" t="str">
            <v>RSH2</v>
          </cell>
          <cell r="G831">
            <v>6.1072983482341669E-3</v>
          </cell>
          <cell r="H831">
            <v>1.8477491554316598E-2</v>
          </cell>
          <cell r="I831">
            <v>3.3326993725243489E-2</v>
          </cell>
          <cell r="J831">
            <v>2.2980793300605189E-2</v>
          </cell>
          <cell r="K831">
            <v>0.14986026976695779</v>
          </cell>
          <cell r="L831">
            <v>1.5291583272262319</v>
          </cell>
          <cell r="M831">
            <v>1.4084336789804663</v>
          </cell>
          <cell r="N831">
            <v>1.6453940106939586</v>
          </cell>
          <cell r="O831">
            <v>1.3080768676311645</v>
          </cell>
        </row>
        <row r="832">
          <cell r="A832" t="str">
            <v>D-RSH2</v>
          </cell>
          <cell r="B832" t="str">
            <v>VAR_fin</v>
          </cell>
          <cell r="C832" t="str">
            <v>H2</v>
          </cell>
          <cell r="G832">
            <v>6.1538261167948596E-3</v>
          </cell>
          <cell r="H832">
            <v>1.8618260254583224E-2</v>
          </cell>
          <cell r="I832">
            <v>3.358089169492761E-2</v>
          </cell>
          <cell r="J832">
            <v>2.3155869900938778E-2</v>
          </cell>
          <cell r="K832">
            <v>0.15100196345057773</v>
          </cell>
          <cell r="L832">
            <v>1.5408080487045368</v>
          </cell>
          <cell r="M832">
            <v>1.4191636732450543</v>
          </cell>
          <cell r="N832">
            <v>1.6579292607104987</v>
          </cell>
          <cell r="O832">
            <v>1.318042304766611</v>
          </cell>
        </row>
        <row r="833">
          <cell r="A833" t="str">
            <v>D-RSH2</v>
          </cell>
          <cell r="B833" t="str">
            <v>VAR_ncap</v>
          </cell>
          <cell r="C833" t="str">
            <v>-</v>
          </cell>
          <cell r="G833">
            <v>6.4327995026851499E-4</v>
          </cell>
          <cell r="H833">
            <v>1.2618540857764599E-3</v>
          </cell>
          <cell r="I833">
            <v>5.5944556552090603E-4</v>
          </cell>
          <cell r="J833">
            <v>4.0339496748686003E-5</v>
          </cell>
          <cell r="K833">
            <v>7.9813487112598194E-3</v>
          </cell>
          <cell r="L833">
            <v>5.7089356261343899E-2</v>
          </cell>
          <cell r="M833">
            <v>1.6137654861733301E-4</v>
          </cell>
          <cell r="N833">
            <v>8.1370797393811901E-3</v>
          </cell>
          <cell r="O833">
            <v>1.9121552661097201E-4</v>
          </cell>
        </row>
        <row r="834">
          <cell r="A834" t="str">
            <v>D-RSH2</v>
          </cell>
          <cell r="B834" t="str">
            <v>VAR_cap</v>
          </cell>
          <cell r="C834" t="str">
            <v>-</v>
          </cell>
          <cell r="G834">
            <v>6.4327995026851499E-4</v>
          </cell>
          <cell r="H834">
            <v>1.9051340360449801E-3</v>
          </cell>
          <cell r="I834">
            <v>2.4645796015658802E-3</v>
          </cell>
          <cell r="J834">
            <v>2.50491909831457E-3</v>
          </cell>
          <cell r="K834">
            <v>1.0486267809574399E-2</v>
          </cell>
          <cell r="L834">
            <v>6.75756240709183E-2</v>
          </cell>
          <cell r="M834">
            <v>6.7737000619535706E-2</v>
          </cell>
          <cell r="N834">
            <v>7.5670151807957803E-2</v>
          </cell>
          <cell r="O834">
            <v>7.5422015935259296E-2</v>
          </cell>
        </row>
        <row r="835">
          <cell r="A835" t="str">
            <v>RHES-SHNGABR</v>
          </cell>
          <cell r="B835" t="str">
            <v>VAR_fout</v>
          </cell>
          <cell r="C835" t="str">
            <v>CO2_R</v>
          </cell>
          <cell r="D835">
            <v>1043.1365147227</v>
          </cell>
          <cell r="E835">
            <v>1206.73893325842</v>
          </cell>
          <cell r="F835">
            <v>1110.5577643152701</v>
          </cell>
          <cell r="G835">
            <v>1110.5538686176801</v>
          </cell>
          <cell r="H835">
            <v>938.17753076364704</v>
          </cell>
          <cell r="I835">
            <v>622.66542100166498</v>
          </cell>
          <cell r="J835">
            <v>475.592770970218</v>
          </cell>
          <cell r="K835">
            <v>206.75123014040099</v>
          </cell>
          <cell r="L835">
            <v>132.50959752277601</v>
          </cell>
          <cell r="M835">
            <v>102.844148085462</v>
          </cell>
          <cell r="N835">
            <v>102.84344233736699</v>
          </cell>
          <cell r="O835">
            <v>79.704324568207696</v>
          </cell>
        </row>
        <row r="836">
          <cell r="A836" t="str">
            <v>RHES-SHNGABR</v>
          </cell>
          <cell r="B836" t="str">
            <v>VAR_fout</v>
          </cell>
          <cell r="C836" t="str">
            <v>RHES-SHNGA</v>
          </cell>
          <cell r="D836">
            <v>17.570561861464007</v>
          </cell>
          <cell r="E836">
            <v>20.326276358076278</v>
          </cell>
          <cell r="F836">
            <v>18.706203476941674</v>
          </cell>
          <cell r="G836">
            <v>18.706137857921892</v>
          </cell>
          <cell r="H836">
            <v>15.802635713217441</v>
          </cell>
          <cell r="I836">
            <v>10.488158687084777</v>
          </cell>
          <cell r="J836">
            <v>8.0108711422288579</v>
          </cell>
          <cell r="K836">
            <v>3.4825118552017837</v>
          </cell>
          <cell r="L836">
            <v>2.2319879015361201</v>
          </cell>
          <cell r="M836">
            <v>1.7323039127870417</v>
          </cell>
          <cell r="N836">
            <v>1.7322920251861538</v>
          </cell>
          <cell r="O836">
            <v>1.3425373819112982</v>
          </cell>
        </row>
        <row r="837">
          <cell r="A837" t="str">
            <v>RHES-SHNGABR</v>
          </cell>
          <cell r="B837" t="str">
            <v>VAR_fin</v>
          </cell>
          <cell r="C837" t="str">
            <v>RNGA</v>
          </cell>
          <cell r="D837">
            <v>18.495328275225276</v>
          </cell>
          <cell r="E837">
            <v>21.396080376922395</v>
          </cell>
          <cell r="F837">
            <v>19.69074050204388</v>
          </cell>
          <cell r="G837">
            <v>19.690671429391479</v>
          </cell>
          <cell r="H837">
            <v>16.634353382334144</v>
          </cell>
          <cell r="I837">
            <v>11.040167039036609</v>
          </cell>
          <cell r="J837">
            <v>8.4324959391882626</v>
          </cell>
          <cell r="K837">
            <v>3.6658019528439838</v>
          </cell>
          <cell r="L837">
            <v>2.3494609489853899</v>
          </cell>
          <cell r="M837">
            <v>1.8234778029337266</v>
          </cell>
          <cell r="N837">
            <v>1.8234652896696346</v>
          </cell>
          <cell r="O837">
            <v>1.4131972441171561</v>
          </cell>
        </row>
        <row r="838">
          <cell r="A838" t="str">
            <v>RHES-SHNGABR</v>
          </cell>
          <cell r="B838" t="str">
            <v>VAR_ncap</v>
          </cell>
          <cell r="C838" t="str">
            <v>-</v>
          </cell>
          <cell r="E838">
            <v>0.22029594024573601</v>
          </cell>
          <cell r="F838">
            <v>3.8228914640715902E-6</v>
          </cell>
          <cell r="G838">
            <v>6.8951476381732103E-6</v>
          </cell>
          <cell r="H838">
            <v>0.79727023806465003</v>
          </cell>
          <cell r="I838">
            <v>5.17657387303E-2</v>
          </cell>
          <cell r="J838">
            <v>1.2316262473717999E-5</v>
          </cell>
          <cell r="K838">
            <v>0.23205075868602201</v>
          </cell>
          <cell r="L838">
            <v>1.2322744878572301E-5</v>
          </cell>
          <cell r="M838">
            <v>3.0345316518746802E-5</v>
          </cell>
          <cell r="N838">
            <v>0.102688251912792</v>
          </cell>
          <cell r="O838">
            <v>7.7628363277343904E-3</v>
          </cell>
        </row>
        <row r="839">
          <cell r="A839" t="str">
            <v>RHES-SHNGABR</v>
          </cell>
          <cell r="B839" t="str">
            <v>VAR_cap</v>
          </cell>
          <cell r="C839" t="str">
            <v>-</v>
          </cell>
          <cell r="D839">
            <v>1.4219190615860799</v>
          </cell>
          <cell r="E839">
            <v>1.642214528593428</v>
          </cell>
          <cell r="F839">
            <v>1.642198052655037</v>
          </cell>
          <cell r="G839">
            <v>1.6421883382898406</v>
          </cell>
          <cell r="H839">
            <v>1.2788827932010889</v>
          </cell>
          <cell r="I839">
            <v>0.84903540200485095</v>
          </cell>
          <cell r="J839">
            <v>0.69242780976512708</v>
          </cell>
          <cell r="K839">
            <v>0.28381887539830331</v>
          </cell>
          <cell r="L839">
            <v>0.23986167592893679</v>
          </cell>
          <cell r="M839">
            <v>0.23206395620746045</v>
          </cell>
          <cell r="N839">
            <v>0.1438078196952905</v>
          </cell>
          <cell r="O839">
            <v>0.11046603970730814</v>
          </cell>
        </row>
        <row r="840">
          <cell r="A840" t="str">
            <v>SCOM-SHLTHCHPHFC</v>
          </cell>
          <cell r="B840" t="str">
            <v>VAR_fout</v>
          </cell>
          <cell r="C840" t="str">
            <v>SCOM-SHLTHC-HFC</v>
          </cell>
          <cell r="G840">
            <v>6.0204686616427191E-3</v>
          </cell>
          <cell r="H840">
            <v>1.7247820903421314E-2</v>
          </cell>
          <cell r="I840">
            <v>1.6443788671002053E-2</v>
          </cell>
          <cell r="J840">
            <v>1.4454477277570594E-2</v>
          </cell>
          <cell r="K840">
            <v>4.7454562160199526E-2</v>
          </cell>
          <cell r="L840">
            <v>7.4807209108845793E-2</v>
          </cell>
          <cell r="M840">
            <v>6.3523967100852702E-2</v>
          </cell>
          <cell r="N840">
            <v>9.5512635642318308E-2</v>
          </cell>
          <cell r="O840">
            <v>9.0531966940184339E-2</v>
          </cell>
        </row>
        <row r="841">
          <cell r="A841" t="str">
            <v>SCOM-SHLTHCHPHFC</v>
          </cell>
          <cell r="B841" t="str">
            <v>VAR_fin</v>
          </cell>
          <cell r="C841" t="str">
            <v>SCOM_LTH_CHPHFC_ON</v>
          </cell>
          <cell r="G841">
            <v>6.0812814764067864E-3</v>
          </cell>
          <cell r="H841">
            <v>1.7422041316587214E-2</v>
          </cell>
          <cell r="I841">
            <v>1.6609887546466712E-2</v>
          </cell>
          <cell r="J841">
            <v>1.4600482098556163E-2</v>
          </cell>
          <cell r="K841">
            <v>4.7933901171918744E-2</v>
          </cell>
          <cell r="L841">
            <v>7.5562837483682671E-2</v>
          </cell>
          <cell r="M841">
            <v>6.4165623334194719E-2</v>
          </cell>
          <cell r="N841">
            <v>9.6477409739715456E-2</v>
          </cell>
          <cell r="O841">
            <v>9.1446431252711402E-2</v>
          </cell>
        </row>
        <row r="842">
          <cell r="A842" t="str">
            <v>SCOM-SHLTHCHPHFC</v>
          </cell>
          <cell r="B842" t="str">
            <v>VAR_fin</v>
          </cell>
          <cell r="C842" t="str">
            <v>SCOMLTHCHPC</v>
          </cell>
          <cell r="G842">
            <v>6.0204686616427191E-3</v>
          </cell>
          <cell r="H842">
            <v>1.7247820903421314E-2</v>
          </cell>
          <cell r="I842">
            <v>1.6443788671002053E-2</v>
          </cell>
          <cell r="J842">
            <v>1.4454477277570594E-2</v>
          </cell>
          <cell r="K842">
            <v>4.7454562160199526E-2</v>
          </cell>
          <cell r="L842">
            <v>7.4807209108845793E-2</v>
          </cell>
          <cell r="M842">
            <v>6.3523967100852702E-2</v>
          </cell>
          <cell r="N842">
            <v>9.5512635642318308E-2</v>
          </cell>
          <cell r="O842">
            <v>9.0531966940184339E-2</v>
          </cell>
        </row>
        <row r="843">
          <cell r="A843" t="str">
            <v>SCOM-SHLTHCHPHFC</v>
          </cell>
          <cell r="B843" t="str">
            <v>VAR_ncap</v>
          </cell>
          <cell r="C843" t="str">
            <v>-</v>
          </cell>
          <cell r="G843">
            <v>5.0812254366408203E-4</v>
          </cell>
          <cell r="H843">
            <v>1.17914087692811E-3</v>
          </cell>
          <cell r="I843">
            <v>1.0209980313452499E-3</v>
          </cell>
          <cell r="J843">
            <v>7.7332261223572295E-4</v>
          </cell>
          <cell r="K843">
            <v>3.31138181131208E-3</v>
          </cell>
          <cell r="L843">
            <v>4.3225684788395996E-3</v>
          </cell>
          <cell r="M843">
            <v>3.7516876767556399E-3</v>
          </cell>
          <cell r="N843">
            <v>5.3207482937753401E-3</v>
          </cell>
          <cell r="O843">
            <v>4.8328913551095899E-3</v>
          </cell>
        </row>
        <row r="844">
          <cell r="A844" t="str">
            <v>SCOM-SHLTHCHPHFC</v>
          </cell>
          <cell r="B844" t="str">
            <v>VAR_cap</v>
          </cell>
          <cell r="C844" t="str">
            <v>-</v>
          </cell>
          <cell r="G844">
            <v>5.0812254366408203E-4</v>
          </cell>
          <cell r="H844">
            <v>1.3979410781487409E-3</v>
          </cell>
          <cell r="I844">
            <v>1.326281828601E-3</v>
          </cell>
          <cell r="J844">
            <v>1.1729650347490899E-3</v>
          </cell>
          <cell r="K844">
            <v>3.8657853191320095E-3</v>
          </cell>
          <cell r="L844">
            <v>5.7826696002154397E-3</v>
          </cell>
          <cell r="M844">
            <v>5.5865836961492398E-3</v>
          </cell>
          <cell r="N844">
            <v>7.3954571863751204E-3</v>
          </cell>
          <cell r="O844">
            <v>7.4000389516128097E-3</v>
          </cell>
        </row>
        <row r="845">
          <cell r="A845" t="str">
            <v>RHSA-WHNGABR</v>
          </cell>
          <cell r="B845" t="str">
            <v>VAR_fout</v>
          </cell>
          <cell r="C845" t="str">
            <v>RHSA-WHNGA</v>
          </cell>
          <cell r="D845">
            <v>6.380474957518401</v>
          </cell>
          <cell r="E845">
            <v>5.1821272098032605</v>
          </cell>
          <cell r="F845">
            <v>9.356204646067356</v>
          </cell>
          <cell r="G845">
            <v>9.4508653886589027</v>
          </cell>
          <cell r="H845">
            <v>6.8057613276201243</v>
          </cell>
          <cell r="I845">
            <v>2.8221756562313729</v>
          </cell>
          <cell r="J845">
            <v>1.7817736486796143</v>
          </cell>
          <cell r="K845">
            <v>1.0664111047424691</v>
          </cell>
          <cell r="L845">
            <v>0.89288503024215682</v>
          </cell>
          <cell r="M845">
            <v>0.82897200712052976</v>
          </cell>
          <cell r="N845">
            <v>0.82896632119528146</v>
          </cell>
          <cell r="O845">
            <v>0.68461819518160238</v>
          </cell>
        </row>
        <row r="846">
          <cell r="A846" t="str">
            <v>RHSA-WHNGABR</v>
          </cell>
          <cell r="B846" t="str">
            <v>VAR_fout</v>
          </cell>
          <cell r="C846" t="str">
            <v>CO2_R</v>
          </cell>
          <cell r="D846">
            <v>479.81171680538398</v>
          </cell>
          <cell r="E846">
            <v>387.62861357149097</v>
          </cell>
          <cell r="F846">
            <v>694.328871102893</v>
          </cell>
          <cell r="G846">
            <v>692.24520509137903</v>
          </cell>
          <cell r="H846">
            <v>492.10889599714699</v>
          </cell>
          <cell r="I846">
            <v>201.48190760943001</v>
          </cell>
          <cell r="J846">
            <v>126.40507394406301</v>
          </cell>
          <cell r="K846">
            <v>75.181982884344094</v>
          </cell>
          <cell r="L846">
            <v>62.948394632072102</v>
          </cell>
          <cell r="M846">
            <v>58.4425265019973</v>
          </cell>
          <cell r="N846">
            <v>58.442125644267399</v>
          </cell>
          <cell r="O846">
            <v>48.265582760302998</v>
          </cell>
        </row>
        <row r="847">
          <cell r="A847" t="str">
            <v>RHSA-WHNGABR</v>
          </cell>
          <cell r="B847" t="str">
            <v>VAR_fin</v>
          </cell>
          <cell r="C847" t="str">
            <v>RNGA</v>
          </cell>
          <cell r="D847">
            <v>8.5072999433578627</v>
          </cell>
          <cell r="E847">
            <v>6.8728477583597671</v>
          </cell>
          <cell r="F847">
            <v>12.310795586930716</v>
          </cell>
          <cell r="G847">
            <v>12.273851154102466</v>
          </cell>
          <cell r="H847">
            <v>8.7253350354104153</v>
          </cell>
          <cell r="I847">
            <v>3.5723742483941421</v>
          </cell>
          <cell r="J847">
            <v>2.2412247153202678</v>
          </cell>
          <cell r="K847">
            <v>1.3330138809280865</v>
          </cell>
          <cell r="L847">
            <v>1.1161062878026957</v>
          </cell>
          <cell r="M847">
            <v>1.0362150089006621</v>
          </cell>
          <cell r="N847">
            <v>1.0362079014941035</v>
          </cell>
          <cell r="O847">
            <v>0.85577274397700454</v>
          </cell>
        </row>
        <row r="848">
          <cell r="A848" t="str">
            <v>RHSA-WHNGABR</v>
          </cell>
          <cell r="B848" t="str">
            <v>VAR_ncap</v>
          </cell>
          <cell r="C848" t="str">
            <v>-</v>
          </cell>
          <cell r="E848">
            <v>1.52256197934295E-5</v>
          </cell>
          <cell r="F848">
            <v>0.20440012886512199</v>
          </cell>
          <cell r="G848">
            <v>1.46694983699711E-2</v>
          </cell>
          <cell r="H848">
            <v>0.13316402826064799</v>
          </cell>
          <cell r="I848">
            <v>9.1643599506073398E-3</v>
          </cell>
          <cell r="J848">
            <v>8.4296456360671203E-3</v>
          </cell>
          <cell r="K848">
            <v>5.6527283466986399E-2</v>
          </cell>
          <cell r="L848">
            <v>1.47855045507449E-5</v>
          </cell>
          <cell r="M848">
            <v>4.2957419582638303E-5</v>
          </cell>
          <cell r="N848">
            <v>4.6983935182236501E-2</v>
          </cell>
          <cell r="O848">
            <v>4.5632022384746598E-4</v>
          </cell>
        </row>
        <row r="849">
          <cell r="A849" t="str">
            <v>RHSA-WHNGABR</v>
          </cell>
          <cell r="B849" t="str">
            <v>VAR_cap</v>
          </cell>
          <cell r="C849" t="str">
            <v>-</v>
          </cell>
          <cell r="D849">
            <v>0.43610075802020798</v>
          </cell>
          <cell r="E849">
            <v>0.43611428241659189</v>
          </cell>
          <cell r="F849">
            <v>0.64050552228446334</v>
          </cell>
          <cell r="G849">
            <v>0.65516264208191366</v>
          </cell>
          <cell r="H849">
            <v>0.46532241665610347</v>
          </cell>
          <cell r="I849">
            <v>0.19711696366653617</v>
          </cell>
          <cell r="J849">
            <v>0.15072519109728449</v>
          </cell>
          <cell r="K849">
            <v>7.411488347554665E-2</v>
          </cell>
          <cell r="L849">
            <v>6.5247825745712557E-2</v>
          </cell>
          <cell r="M849">
            <v>5.6569541810907897E-2</v>
          </cell>
          <cell r="N849">
            <v>5.7035328245640025E-2</v>
          </cell>
          <cell r="O849">
            <v>4.7471337920909129E-2</v>
          </cell>
        </row>
        <row r="850">
          <cell r="A850" t="str">
            <v>ITOT-SWHWSTBR</v>
          </cell>
          <cell r="B850" t="str">
            <v>VAR_fout</v>
          </cell>
          <cell r="C850" t="str">
            <v>ITOT-SWH</v>
          </cell>
          <cell r="D850">
            <v>4.1173916364538652</v>
          </cell>
          <cell r="E850">
            <v>4.2663402393015666</v>
          </cell>
          <cell r="F850">
            <v>2.9611820616625244</v>
          </cell>
          <cell r="G850">
            <v>2.9280875569312306</v>
          </cell>
          <cell r="H850">
            <v>2.8949035658870557</v>
          </cell>
          <cell r="I850">
            <v>2.8797376177814122</v>
          </cell>
          <cell r="J850">
            <v>2.9087247738999911</v>
          </cell>
          <cell r="K850">
            <v>1.7437818357415778E-2</v>
          </cell>
          <cell r="L850">
            <v>9.9423336121692973E-3</v>
          </cell>
          <cell r="M850">
            <v>6.2962108161728958E-3</v>
          </cell>
          <cell r="N850">
            <v>2.1145215637537701E-3</v>
          </cell>
          <cell r="O850">
            <v>1.0314141059560985E-3</v>
          </cell>
        </row>
        <row r="851">
          <cell r="A851" t="str">
            <v>ITOT-SWHWSTBR</v>
          </cell>
          <cell r="B851" t="str">
            <v>VAR_fout</v>
          </cell>
          <cell r="C851" t="str">
            <v>CO2_I</v>
          </cell>
          <cell r="D851">
            <v>723.66277246764798</v>
          </cell>
          <cell r="E851">
            <v>749.84161781663897</v>
          </cell>
          <cell r="F851">
            <v>520.45018053462502</v>
          </cell>
          <cell r="G851">
            <v>514.63357061215595</v>
          </cell>
          <cell r="H851">
            <v>508.80123279227098</v>
          </cell>
          <cell r="I851">
            <v>506.13570251915701</v>
          </cell>
          <cell r="J851">
            <v>503.600110108058</v>
          </cell>
          <cell r="K851">
            <v>2.9746866609709199</v>
          </cell>
          <cell r="L851">
            <v>1.69604514560535</v>
          </cell>
          <cell r="M851">
            <v>1.0740594921706701</v>
          </cell>
          <cell r="N851">
            <v>0.36071250205211403</v>
          </cell>
          <cell r="O851">
            <v>0.175947112192511</v>
          </cell>
        </row>
        <row r="852">
          <cell r="A852" t="str">
            <v>ITOT-SWHWSTBR</v>
          </cell>
          <cell r="B852" t="str">
            <v>VAR_fin</v>
          </cell>
          <cell r="C852" t="str">
            <v>IWST</v>
          </cell>
          <cell r="D852">
            <v>7.7980902205565519</v>
          </cell>
          <cell r="E852">
            <v>8.0801898471620568</v>
          </cell>
          <cell r="F852">
            <v>5.6082993592093233</v>
          </cell>
          <cell r="G852">
            <v>5.545620372975824</v>
          </cell>
          <cell r="H852">
            <v>5.482771905089125</v>
          </cell>
          <cell r="I852">
            <v>5.4540485185253988</v>
          </cell>
          <cell r="J852">
            <v>5.4267253244402802</v>
          </cell>
          <cell r="K852">
            <v>3.2054813157014285E-2</v>
          </cell>
          <cell r="L852">
            <v>1.8276348551781809E-2</v>
          </cell>
          <cell r="M852">
            <v>1.1573916941494299E-2</v>
          </cell>
          <cell r="N852">
            <v>3.8869881686650191E-3</v>
          </cell>
          <cell r="O852">
            <v>1.8959818124193004E-3</v>
          </cell>
        </row>
        <row r="853">
          <cell r="A853" t="str">
            <v>ITOT-SWHWSTBR</v>
          </cell>
          <cell r="B853" t="str">
            <v>VAR_ncap</v>
          </cell>
          <cell r="C853" t="str">
            <v>-</v>
          </cell>
          <cell r="E853">
            <v>8.4569537316762003E-5</v>
          </cell>
          <cell r="F853">
            <v>7.9162410696245999E-5</v>
          </cell>
          <cell r="G853">
            <v>9.2730783915221502E-5</v>
          </cell>
          <cell r="H853">
            <v>0.15919619804329799</v>
          </cell>
          <cell r="I853">
            <v>3.6782379291514497E-2</v>
          </cell>
          <cell r="J853">
            <v>3.1455093070472903E-4</v>
          </cell>
          <cell r="K853">
            <v>4.3658640642543198E-4</v>
          </cell>
          <cell r="L853">
            <v>3.0822652822293201E-4</v>
          </cell>
          <cell r="M853">
            <v>1.8952858901735801E-4</v>
          </cell>
          <cell r="N853">
            <v>5.8548466265305902E-5</v>
          </cell>
          <cell r="O853">
            <v>4.3386321433405901E-5</v>
          </cell>
        </row>
        <row r="854">
          <cell r="A854" t="str">
            <v>ITOT-SWHWSTBR</v>
          </cell>
          <cell r="B854" t="str">
            <v>VAR_cap</v>
          </cell>
          <cell r="C854" t="str">
            <v>-</v>
          </cell>
          <cell r="D854">
            <v>0.35954682816669398</v>
          </cell>
          <cell r="E854">
            <v>0.30342717547264964</v>
          </cell>
          <cell r="F854">
            <v>0.27747111731445667</v>
          </cell>
          <cell r="G854">
            <v>0.24947767072063923</v>
          </cell>
          <cell r="H854">
            <v>0.22386146349299879</v>
          </cell>
          <cell r="I854">
            <v>0.19599351844437543</v>
          </cell>
          <cell r="J854">
            <v>0.1959764219591755</v>
          </cell>
          <cell r="K854">
            <v>1.6305295147060958E-3</v>
          </cell>
          <cell r="L854">
            <v>9.3218664603130982E-4</v>
          </cell>
          <cell r="M854">
            <v>5.9378616204521601E-4</v>
          </cell>
          <cell r="N854">
            <v>1.9808129625999003E-4</v>
          </cell>
          <cell r="O854">
            <v>9.5221405475672016E-5</v>
          </cell>
        </row>
        <row r="855">
          <cell r="A855" t="str">
            <v>SCOM-SHSTG-ELC</v>
          </cell>
          <cell r="B855" t="str">
            <v>VAR_fout</v>
          </cell>
          <cell r="C855" t="str">
            <v>SCOM-SHAELCB</v>
          </cell>
          <cell r="D855">
            <v>1.4803879098277233E-5</v>
          </cell>
          <cell r="E855">
            <v>6.6629013512083568E-4</v>
          </cell>
          <cell r="F855">
            <v>0.10430888189955827</v>
          </cell>
          <cell r="G855">
            <v>7.3756769752906862E-2</v>
          </cell>
          <cell r="H855">
            <v>1.341015332515006</v>
          </cell>
          <cell r="I855">
            <v>0.29272425479317427</v>
          </cell>
          <cell r="J855">
            <v>0.20540222309713438</v>
          </cell>
          <cell r="K855">
            <v>0.16852958969705931</v>
          </cell>
          <cell r="L855">
            <v>0.18673796958544456</v>
          </cell>
          <cell r="M855">
            <v>0.23710313614254169</v>
          </cell>
          <cell r="N855">
            <v>0.15932250975800666</v>
          </cell>
          <cell r="O855">
            <v>0.32840681822940782</v>
          </cell>
        </row>
        <row r="856">
          <cell r="A856" t="str">
            <v>SCOM-SHSTG-ELC</v>
          </cell>
          <cell r="B856" t="str">
            <v>VAR_fin</v>
          </cell>
          <cell r="C856" t="str">
            <v>SCOM-SHAELCB</v>
          </cell>
          <cell r="D856">
            <v>2.1433534125489483E-5</v>
          </cell>
          <cell r="E856">
            <v>8.7673754300533801E-4</v>
          </cell>
          <cell r="F856">
            <v>0.13460776153688911</v>
          </cell>
          <cell r="G856">
            <v>9.2214001914120228E-2</v>
          </cell>
          <cell r="H856">
            <v>1.6254904223522992</v>
          </cell>
          <cell r="I856">
            <v>0.34439617099443787</v>
          </cell>
          <cell r="J856">
            <v>0.23475543728846449</v>
          </cell>
          <cell r="K856">
            <v>0.18726365510991211</v>
          </cell>
          <cell r="L856">
            <v>0.20749697926158742</v>
          </cell>
          <cell r="M856">
            <v>0.26346264741731334</v>
          </cell>
          <cell r="N856">
            <v>0.17703407432964027</v>
          </cell>
          <cell r="O856">
            <v>0.36490512574485412</v>
          </cell>
        </row>
        <row r="857">
          <cell r="A857" t="str">
            <v>SCOM-SHSTG-ELC</v>
          </cell>
          <cell r="B857" t="str">
            <v>VAR_ncap</v>
          </cell>
          <cell r="C857" t="str">
            <v>-</v>
          </cell>
          <cell r="D857">
            <v>1.01603236311524E-2</v>
          </cell>
          <cell r="E857">
            <v>4.5495621486664002E-5</v>
          </cell>
          <cell r="F857">
            <v>3.54483516177172E-2</v>
          </cell>
          <cell r="G857">
            <v>4.0013269061804496E-3</v>
          </cell>
          <cell r="H857">
            <v>5.6279912263999495E-4</v>
          </cell>
          <cell r="I857">
            <v>2.53414241287543E-2</v>
          </cell>
          <cell r="J857">
            <v>4.60527626885568E-4</v>
          </cell>
          <cell r="K857">
            <v>2.10779435966061E-3</v>
          </cell>
          <cell r="L857">
            <v>2.13571836577411E-2</v>
          </cell>
          <cell r="M857">
            <v>1.3496728504973099E-2</v>
          </cell>
          <cell r="N857">
            <v>1.54568405596905E-3</v>
          </cell>
          <cell r="O857">
            <v>7.3309536610638298E-3</v>
          </cell>
        </row>
        <row r="858">
          <cell r="A858" t="str">
            <v>SCOM-SHSTG-ELC</v>
          </cell>
          <cell r="B858" t="str">
            <v>VAR_cap</v>
          </cell>
          <cell r="C858" t="str">
            <v>-</v>
          </cell>
          <cell r="D858">
            <v>1.01603236311524E-2</v>
          </cell>
          <cell r="E858">
            <v>8.900411055010049E-5</v>
          </cell>
          <cell r="F858">
            <v>3.55179758841907E-2</v>
          </cell>
          <cell r="G858">
            <v>3.9409830647949902E-2</v>
          </cell>
          <cell r="H858">
            <v>3.9339743908296081E-2</v>
          </cell>
          <cell r="I858">
            <v>3.615005342536471E-2</v>
          </cell>
          <cell r="J858">
            <v>2.5579633938622538E-2</v>
          </cell>
          <cell r="K858">
            <v>1.9223310776028742E-2</v>
          </cell>
          <cell r="L858">
            <v>2.5537016597269899E-2</v>
          </cell>
          <cell r="M858">
            <v>3.5856938260989568E-2</v>
          </cell>
          <cell r="N858">
            <v>2.2030744321009876E-2</v>
          </cell>
          <cell r="O858">
            <v>2.0353010740133088E-2</v>
          </cell>
        </row>
        <row r="859">
          <cell r="A859" t="str">
            <v>SCOM-SHNGABR</v>
          </cell>
          <cell r="B859" t="str">
            <v>VAR_fout</v>
          </cell>
          <cell r="C859" t="str">
            <v>CO2_S</v>
          </cell>
          <cell r="D859">
            <v>1440.9475013896899</v>
          </cell>
          <cell r="E859">
            <v>1508.6885529368501</v>
          </cell>
          <cell r="F859">
            <v>1246.4015929648399</v>
          </cell>
          <cell r="G859">
            <v>1281.65397000708</v>
          </cell>
          <cell r="H859">
            <v>1291.29410985</v>
          </cell>
          <cell r="I859">
            <v>1067.16131268449</v>
          </cell>
          <cell r="J859">
            <v>360.81199926320397</v>
          </cell>
          <cell r="K859">
            <v>260.66550657520901</v>
          </cell>
          <cell r="L859">
            <v>265.32395512536101</v>
          </cell>
          <cell r="M859">
            <v>246.71151431824799</v>
          </cell>
          <cell r="N859">
            <v>256.20768428827699</v>
          </cell>
          <cell r="O859">
            <v>253.99319363858999</v>
          </cell>
        </row>
        <row r="860">
          <cell r="A860" t="str">
            <v>SCOM-SHNGABR</v>
          </cell>
          <cell r="B860" t="str">
            <v>VAR_fout</v>
          </cell>
          <cell r="C860" t="str">
            <v>SCOM-SHNGA</v>
          </cell>
          <cell r="D860">
            <v>24.189740384729642</v>
          </cell>
          <cell r="E860">
            <v>25.32693549331896</v>
          </cell>
          <cell r="F860">
            <v>20.923823331422774</v>
          </cell>
          <cell r="G860">
            <v>21.515618554894857</v>
          </cell>
          <cell r="H860">
            <v>21.677451293317095</v>
          </cell>
          <cell r="I860">
            <v>17.914847749532104</v>
          </cell>
          <cell r="J860">
            <v>6.0570899227450523</v>
          </cell>
          <cell r="K860">
            <v>4.375892199561199</v>
          </cell>
          <cell r="L860">
            <v>4.4540953685976135</v>
          </cell>
          <cell r="M860">
            <v>4.1416411600882945</v>
          </cell>
          <cell r="N860">
            <v>4.3010570208345884</v>
          </cell>
          <cell r="O860">
            <v>4.2638815138513895</v>
          </cell>
        </row>
        <row r="861">
          <cell r="A861" t="str">
            <v>SCOM-SHNGABR</v>
          </cell>
          <cell r="B861" t="str">
            <v>VAR_fin</v>
          </cell>
          <cell r="C861" t="str">
            <v>SNGA</v>
          </cell>
          <cell r="D861">
            <v>25.548714563647028</v>
          </cell>
          <cell r="E861">
            <v>26.74979703788738</v>
          </cell>
          <cell r="F861">
            <v>22.099319024199314</v>
          </cell>
          <cell r="G861">
            <v>22.724361170338376</v>
          </cell>
          <cell r="H861">
            <v>22.895285635638224</v>
          </cell>
          <cell r="I861">
            <v>18.921299870292316</v>
          </cell>
          <cell r="J861">
            <v>6.3973758734610646</v>
          </cell>
          <cell r="K861">
            <v>4.6217288399859822</v>
          </cell>
          <cell r="L861">
            <v>4.7043254454851242</v>
          </cell>
          <cell r="M861">
            <v>4.3743176297561783</v>
          </cell>
          <cell r="N861">
            <v>4.5426894377354081</v>
          </cell>
          <cell r="O861">
            <v>4.5034254191239445</v>
          </cell>
        </row>
        <row r="862">
          <cell r="A862" t="str">
            <v>SCOM-SHNGABR</v>
          </cell>
          <cell r="B862" t="str">
            <v>VAR_ncap</v>
          </cell>
          <cell r="C862" t="str">
            <v>-</v>
          </cell>
          <cell r="D862">
            <v>9.8579322665726193E-7</v>
          </cell>
          <cell r="E862">
            <v>1.68043513633861E-5</v>
          </cell>
          <cell r="F862">
            <v>1.7093835376730901E-5</v>
          </cell>
          <cell r="G862">
            <v>1.28410573056177E-4</v>
          </cell>
          <cell r="H862">
            <v>0.99308051188424196</v>
          </cell>
          <cell r="I862">
            <v>0.66129926788448301</v>
          </cell>
          <cell r="J862">
            <v>5.31799765883676E-3</v>
          </cell>
          <cell r="K862">
            <v>0.72553883217765802</v>
          </cell>
          <cell r="L862">
            <v>0.73880097712597304</v>
          </cell>
          <cell r="M862">
            <v>0.63770368651574105</v>
          </cell>
          <cell r="N862">
            <v>0.72740747041563403</v>
          </cell>
          <cell r="O862">
            <v>0.36756947686442099</v>
          </cell>
        </row>
        <row r="863">
          <cell r="A863" t="str">
            <v>SCOM-SHNGABR</v>
          </cell>
          <cell r="B863" t="str">
            <v>VAR_cap</v>
          </cell>
          <cell r="C863" t="str">
            <v>-</v>
          </cell>
          <cell r="D863">
            <v>2.7746824836684465</v>
          </cell>
          <cell r="E863">
            <v>2.7743039527186131</v>
          </cell>
          <cell r="F863">
            <v>2.7740780092189214</v>
          </cell>
          <cell r="G863">
            <v>2.7740543265137805</v>
          </cell>
          <cell r="H863">
            <v>1.7125669692214098</v>
          </cell>
          <cell r="I863">
            <v>1.6544510586921872</v>
          </cell>
          <cell r="J863">
            <v>0.95388141036337504</v>
          </cell>
          <cell r="K863">
            <v>0.72555699466990597</v>
          </cell>
          <cell r="L863">
            <v>0.73881793303944099</v>
          </cell>
          <cell r="M863">
            <v>0.69782295340074008</v>
          </cell>
          <cell r="N863">
            <v>0.72749187300363993</v>
          </cell>
          <cell r="O863">
            <v>0.72218777366721998</v>
          </cell>
        </row>
        <row r="864">
          <cell r="A864" t="str">
            <v>RHEM-SHELCHP</v>
          </cell>
          <cell r="B864" t="str">
            <v>VAR_fout</v>
          </cell>
          <cell r="C864" t="str">
            <v>RHEM-SHAELCH</v>
          </cell>
          <cell r="D864">
            <v>9.9025469397087811</v>
          </cell>
          <cell r="E864">
            <v>11.655221086595004</v>
          </cell>
          <cell r="F864">
            <v>12.127358999042496</v>
          </cell>
          <cell r="G864">
            <v>17.708907880623617</v>
          </cell>
          <cell r="H864">
            <v>24.890529377225249</v>
          </cell>
          <cell r="I864">
            <v>31.586529955301636</v>
          </cell>
          <cell r="J864">
            <v>33.292453784622275</v>
          </cell>
          <cell r="K864">
            <v>33.672844930132499</v>
          </cell>
          <cell r="L864">
            <v>33.672877348172264</v>
          </cell>
          <cell r="M864">
            <v>33.672896192391697</v>
          </cell>
          <cell r="N864">
            <v>33.672906412953552</v>
          </cell>
          <cell r="O864">
            <v>33.672959049298015</v>
          </cell>
        </row>
        <row r="865">
          <cell r="A865" t="str">
            <v>RHEM-SHELCHP</v>
          </cell>
          <cell r="B865" t="str">
            <v>VAR_fin</v>
          </cell>
          <cell r="C865" t="str">
            <v>RHEMELCHPC</v>
          </cell>
          <cell r="D865">
            <v>9.9025469397087811</v>
          </cell>
          <cell r="E865">
            <v>11.655221086595004</v>
          </cell>
          <cell r="F865">
            <v>12.127358999042496</v>
          </cell>
          <cell r="G865">
            <v>17.708907880623617</v>
          </cell>
          <cell r="H865">
            <v>24.890529377225249</v>
          </cell>
          <cell r="I865">
            <v>31.586529955301636</v>
          </cell>
          <cell r="J865">
            <v>33.292453784622275</v>
          </cell>
          <cell r="K865">
            <v>33.672844930132499</v>
          </cell>
          <cell r="L865">
            <v>33.672877348172264</v>
          </cell>
          <cell r="M865">
            <v>33.672896192391697</v>
          </cell>
          <cell r="N865">
            <v>33.672906412953552</v>
          </cell>
          <cell r="O865">
            <v>33.672959049298015</v>
          </cell>
        </row>
        <row r="866">
          <cell r="A866" t="str">
            <v>RHEM-SHELCHP</v>
          </cell>
          <cell r="B866" t="str">
            <v>VAR_fin</v>
          </cell>
          <cell r="C866" t="str">
            <v>RHEM_ELC</v>
          </cell>
          <cell r="D866">
            <v>3.0945458628184115</v>
          </cell>
          <cell r="E866">
            <v>3.5825474103153874</v>
          </cell>
          <cell r="F866">
            <v>3.6382076997127468</v>
          </cell>
          <cell r="G866">
            <v>5.1083388117183466</v>
          </cell>
          <cell r="H866">
            <v>6.9461942448070433</v>
          </cell>
          <cell r="I866">
            <v>8.5368999879193517</v>
          </cell>
          <cell r="J866">
            <v>8.761172048584811</v>
          </cell>
          <cell r="K866">
            <v>8.6340628025980699</v>
          </cell>
          <cell r="L866">
            <v>8.6340711149159564</v>
          </cell>
          <cell r="M866">
            <v>8.6340759467671031</v>
          </cell>
          <cell r="N866">
            <v>8.634078567423991</v>
          </cell>
          <cell r="O866">
            <v>8.6340920639225711</v>
          </cell>
        </row>
        <row r="867">
          <cell r="A867" t="str">
            <v>RHEM-SHELCHP</v>
          </cell>
          <cell r="B867" t="str">
            <v>VAR_ncap</v>
          </cell>
          <cell r="C867" t="str">
            <v>-</v>
          </cell>
          <cell r="D867">
            <v>4.98465246906285E-6</v>
          </cell>
          <cell r="E867">
            <v>0.123759793603163</v>
          </cell>
          <cell r="F867">
            <v>3.3587655236168697E-2</v>
          </cell>
          <cell r="G867">
            <v>0.39408107608798398</v>
          </cell>
          <cell r="H867">
            <v>1.0855992745555401</v>
          </cell>
          <cell r="I867">
            <v>0.82285434326208795</v>
          </cell>
          <cell r="J867">
            <v>0.44679958090898497</v>
          </cell>
          <cell r="K867">
            <v>1.12118999049785</v>
          </cell>
          <cell r="L867">
            <v>0.74279620110596101</v>
          </cell>
          <cell r="M867">
            <v>0.51422607326328396</v>
          </cell>
          <cell r="N867">
            <v>1.15799573745093</v>
          </cell>
          <cell r="O867">
            <v>0.70627702634497402</v>
          </cell>
        </row>
        <row r="868">
          <cell r="A868" t="str">
            <v>RHEM-SHELCHP</v>
          </cell>
          <cell r="B868" t="str">
            <v>VAR_cap</v>
          </cell>
          <cell r="C868" t="str">
            <v>-</v>
          </cell>
          <cell r="D868">
            <v>0.69925693504446806</v>
          </cell>
          <cell r="E868">
            <v>0.82301622804906405</v>
          </cell>
          <cell r="F868">
            <v>0.8565999594690682</v>
          </cell>
          <cell r="G868">
            <v>1.2506765204762917</v>
          </cell>
          <cell r="H868">
            <v>1.7580063446857876</v>
          </cell>
          <cell r="I868">
            <v>2.2346051271398584</v>
          </cell>
          <cell r="J868">
            <v>2.3552481959981884</v>
          </cell>
          <cell r="K868">
            <v>2.3908342033351944</v>
          </cell>
          <cell r="L868">
            <v>2.3780105523211161</v>
          </cell>
          <cell r="M868">
            <v>2.3782001543758602</v>
          </cell>
          <cell r="N868">
            <v>2.3781110112292128</v>
          </cell>
          <cell r="O868">
            <v>2.3784858666999305</v>
          </cell>
        </row>
        <row r="869">
          <cell r="A869" t="str">
            <v>RHNM-SHSTG-ELC</v>
          </cell>
          <cell r="B869" t="str">
            <v>VAR_fout</v>
          </cell>
          <cell r="C869" t="str">
            <v>RHNM-SHAELCB</v>
          </cell>
          <cell r="E869">
            <v>7.8408487989475106E-8</v>
          </cell>
          <cell r="F869">
            <v>6.916079733387503E-3</v>
          </cell>
          <cell r="G869">
            <v>3.0954603931251678E-3</v>
          </cell>
          <cell r="H869">
            <v>6.1516267207395328E-4</v>
          </cell>
          <cell r="I869">
            <v>4.4707005445318424E-4</v>
          </cell>
          <cell r="J869">
            <v>6.1925931135663529E-4</v>
          </cell>
          <cell r="K869">
            <v>2.0934292451638608E-4</v>
          </cell>
          <cell r="L869">
            <v>0.11324102733770353</v>
          </cell>
          <cell r="M869">
            <v>0.22558808880235029</v>
          </cell>
          <cell r="N869">
            <v>3.1186975988261975E-3</v>
          </cell>
          <cell r="O869">
            <v>4.1855054053919058E-3</v>
          </cell>
        </row>
        <row r="870">
          <cell r="A870" t="str">
            <v>RHNM-SHSTG-ELC</v>
          </cell>
          <cell r="B870" t="str">
            <v>VAR_fin</v>
          </cell>
          <cell r="C870" t="str">
            <v>RHNM-SHAELCB</v>
          </cell>
          <cell r="E870">
            <v>3.5168901943157582E-7</v>
          </cell>
          <cell r="F870">
            <v>6.9170311668204183E-3</v>
          </cell>
          <cell r="G870">
            <v>3.0961150441009568E-3</v>
          </cell>
          <cell r="H870">
            <v>6.1557576409734208E-4</v>
          </cell>
          <cell r="I870">
            <v>4.474156994228296E-4</v>
          </cell>
          <cell r="J870">
            <v>6.1961553998804062E-4</v>
          </cell>
          <cell r="K870">
            <v>2.0965820875741767E-4</v>
          </cell>
          <cell r="L870">
            <v>0.11324686165126864</v>
          </cell>
          <cell r="M870">
            <v>0.22559974210980616</v>
          </cell>
          <cell r="N870">
            <v>3.1193184365850553E-3</v>
          </cell>
          <cell r="O870">
            <v>4.1863127853561197E-3</v>
          </cell>
        </row>
        <row r="871">
          <cell r="A871" t="str">
            <v>RHNM-SHSTG-ELC</v>
          </cell>
          <cell r="B871" t="str">
            <v>VAR_ncap</v>
          </cell>
          <cell r="C871" t="str">
            <v>-</v>
          </cell>
          <cell r="D871">
            <v>8.9781261160801803E-4</v>
          </cell>
          <cell r="E871">
            <v>2.1327105262049502E-3</v>
          </cell>
          <cell r="F871">
            <v>1.5714567219631101E-4</v>
          </cell>
          <cell r="G871">
            <v>1.2978178460209999E-4</v>
          </cell>
          <cell r="H871">
            <v>1.3514750021108299E-4</v>
          </cell>
          <cell r="I871">
            <v>1.06932523411675E-4</v>
          </cell>
          <cell r="J871">
            <v>1.2624570913341199E-4</v>
          </cell>
          <cell r="K871">
            <v>6.4900575759531501E-5</v>
          </cell>
          <cell r="L871">
            <v>1.40807163581682E-2</v>
          </cell>
          <cell r="M871">
            <v>1.3787333454149999E-2</v>
          </cell>
          <cell r="N871">
            <v>3.8493106777115699E-4</v>
          </cell>
          <cell r="O871">
            <v>8.4986617883742903E-4</v>
          </cell>
        </row>
        <row r="872">
          <cell r="A872" t="str">
            <v>RHNM-SHSTG-ELC</v>
          </cell>
          <cell r="B872" t="str">
            <v>VAR_cap</v>
          </cell>
          <cell r="C872" t="str">
            <v>-</v>
          </cell>
          <cell r="D872">
            <v>8.9781261160801803E-4</v>
          </cell>
          <cell r="E872">
            <v>2.9516780416682692E-3</v>
          </cell>
          <cell r="F872">
            <v>1.5446891698597E-3</v>
          </cell>
          <cell r="G872">
            <v>8.6189989135853013E-4</v>
          </cell>
          <cell r="H872">
            <v>2.7746073110362988E-4</v>
          </cell>
          <cell r="I872">
            <v>1.61449892795221E-4</v>
          </cell>
          <cell r="J872">
            <v>1.85540440586624E-4</v>
          </cell>
          <cell r="K872">
            <v>9.5157533586172002E-5</v>
          </cell>
          <cell r="L872">
            <v>1.4131179642413356E-2</v>
          </cell>
          <cell r="M872">
            <v>2.7679052063377951E-2</v>
          </cell>
          <cell r="N872">
            <v>7.8786307086979937E-4</v>
          </cell>
          <cell r="O872">
            <v>1.2021808269865996E-3</v>
          </cell>
        </row>
        <row r="873">
          <cell r="A873" t="str">
            <v>D-RWOD</v>
          </cell>
          <cell r="B873" t="str">
            <v>VAR_fout</v>
          </cell>
          <cell r="C873" t="str">
            <v>RWOD</v>
          </cell>
          <cell r="D873">
            <v>13.723105907494196</v>
          </cell>
          <cell r="E873">
            <v>15.842059790856251</v>
          </cell>
          <cell r="F873">
            <v>13.557014101011593</v>
          </cell>
          <cell r="G873">
            <v>11.352416781861898</v>
          </cell>
          <cell r="H873">
            <v>9.0609053505299002</v>
          </cell>
          <cell r="I873">
            <v>8.3010531699564947</v>
          </cell>
          <cell r="J873">
            <v>8.4713940486798869</v>
          </cell>
          <cell r="K873">
            <v>10.522958669599623</v>
          </cell>
          <cell r="L873">
            <v>7.4742636206629411</v>
          </cell>
          <cell r="M873">
            <v>6.4269974739219675</v>
          </cell>
          <cell r="N873">
            <v>4.6625420531891333</v>
          </cell>
          <cell r="O873">
            <v>3.925653315830846</v>
          </cell>
        </row>
        <row r="874">
          <cell r="A874" t="str">
            <v>D-RWOD</v>
          </cell>
          <cell r="B874" t="str">
            <v>VAR_fin</v>
          </cell>
          <cell r="C874" t="str">
            <v>WOD</v>
          </cell>
          <cell r="D874">
            <v>13.723105907494196</v>
          </cell>
          <cell r="E874">
            <v>15.842059790856251</v>
          </cell>
          <cell r="F874">
            <v>13.557014101011593</v>
          </cell>
          <cell r="G874">
            <v>11.352416781861898</v>
          </cell>
          <cell r="H874">
            <v>9.0609053505299002</v>
          </cell>
          <cell r="I874">
            <v>8.3010531699564947</v>
          </cell>
          <cell r="J874">
            <v>8.4713940486798869</v>
          </cell>
          <cell r="K874">
            <v>10.522958669599623</v>
          </cell>
          <cell r="L874">
            <v>7.4742636206629411</v>
          </cell>
          <cell r="M874">
            <v>6.4269974739219675</v>
          </cell>
          <cell r="N874">
            <v>4.6625420531891333</v>
          </cell>
          <cell r="O874">
            <v>3.925653315830846</v>
          </cell>
        </row>
        <row r="875">
          <cell r="A875" t="str">
            <v>RHNS-SHLTHCHPWOD</v>
          </cell>
          <cell r="B875" t="str">
            <v>VAR_fout</v>
          </cell>
          <cell r="C875" t="str">
            <v>RHNS-SHLTHC-WOD</v>
          </cell>
          <cell r="G875">
            <v>4.3474409326964428E-3</v>
          </cell>
          <cell r="H875">
            <v>1.0521528216207937E-2</v>
          </cell>
          <cell r="I875">
            <v>1.873267814804638E-2</v>
          </cell>
          <cell r="J875">
            <v>1.589465450327418E-2</v>
          </cell>
          <cell r="K875">
            <v>2.2799960409192476E-2</v>
          </cell>
          <cell r="L875">
            <v>9.3788794392123745E-3</v>
          </cell>
          <cell r="M875">
            <v>1.5041226199350702E-2</v>
          </cell>
          <cell r="N875">
            <v>8.228597269387794E-3</v>
          </cell>
          <cell r="O875">
            <v>1.369409982927643E-2</v>
          </cell>
        </row>
        <row r="876">
          <cell r="A876" t="str">
            <v>RHNS-SHLTHCHPWOD</v>
          </cell>
          <cell r="B876" t="str">
            <v>VAR_fin</v>
          </cell>
          <cell r="C876" t="str">
            <v>RHNS_LTH_CHPWOD_ON</v>
          </cell>
          <cell r="G876">
            <v>4.3913544774711556E-3</v>
          </cell>
          <cell r="H876">
            <v>1.0627806278997917E-2</v>
          </cell>
          <cell r="I876">
            <v>1.8921897119238747E-2</v>
          </cell>
          <cell r="J876">
            <v>1.6055206568963823E-2</v>
          </cell>
          <cell r="K876">
            <v>2.3030263039588352E-2</v>
          </cell>
          <cell r="L876">
            <v>9.4736155951640234E-3</v>
          </cell>
          <cell r="M876">
            <v>1.5193157777121911E-2</v>
          </cell>
          <cell r="N876">
            <v>8.3117144135230175E-3</v>
          </cell>
          <cell r="O876">
            <v>1.3832424069976191E-2</v>
          </cell>
        </row>
        <row r="877">
          <cell r="A877" t="str">
            <v>RHNS-SHLTHCHPWOD</v>
          </cell>
          <cell r="B877" t="str">
            <v>VAR_fin</v>
          </cell>
          <cell r="C877" t="str">
            <v>RHNSLTHCHPC</v>
          </cell>
          <cell r="G877">
            <v>4.3474409326964428E-3</v>
          </cell>
          <cell r="H877">
            <v>1.0521528216207937E-2</v>
          </cell>
          <cell r="I877">
            <v>1.873267814804638E-2</v>
          </cell>
          <cell r="J877">
            <v>1.589465450327418E-2</v>
          </cell>
          <cell r="K877">
            <v>2.2799960409192476E-2</v>
          </cell>
          <cell r="L877">
            <v>9.3788794392123745E-3</v>
          </cell>
          <cell r="M877">
            <v>1.5041226199350702E-2</v>
          </cell>
          <cell r="N877">
            <v>8.228597269387794E-3</v>
          </cell>
          <cell r="O877">
            <v>1.369409982927643E-2</v>
          </cell>
        </row>
        <row r="878">
          <cell r="A878" t="str">
            <v>RHNS-SHLTHCHPWOD</v>
          </cell>
          <cell r="B878" t="str">
            <v>VAR_ncap</v>
          </cell>
          <cell r="C878" t="str">
            <v>-</v>
          </cell>
          <cell r="G878">
            <v>5.3834196655928705E-4</v>
          </cell>
          <cell r="H878">
            <v>1.0139612945141601E-3</v>
          </cell>
          <cell r="I878">
            <v>1.5982353229898601E-3</v>
          </cell>
          <cell r="J878">
            <v>1.0942057809060299E-3</v>
          </cell>
          <cell r="K878">
            <v>1.66838856381428E-3</v>
          </cell>
          <cell r="L878">
            <v>7.2757896131520603E-4</v>
          </cell>
          <cell r="M878">
            <v>1.36776540901259E-3</v>
          </cell>
          <cell r="N878">
            <v>6.2424524140134103E-4</v>
          </cell>
          <cell r="O878">
            <v>1.3032749041313101E-3</v>
          </cell>
        </row>
        <row r="879">
          <cell r="A879" t="str">
            <v>RHNS-SHLTHCHPWOD</v>
          </cell>
          <cell r="B879" t="str">
            <v>VAR_cap</v>
          </cell>
          <cell r="C879" t="str">
            <v>-</v>
          </cell>
          <cell r="G879">
            <v>5.3834196655928705E-4</v>
          </cell>
          <cell r="H879">
            <v>1.2374668568676992E-3</v>
          </cell>
          <cell r="I879">
            <v>1.9883661038189301E-3</v>
          </cell>
          <cell r="J879">
            <v>1.6763163263850897E-3</v>
          </cell>
          <cell r="K879">
            <v>2.2400637450822403E-3</v>
          </cell>
          <cell r="L879">
            <v>1.1670780130636901E-3</v>
          </cell>
          <cell r="M879">
            <v>1.8510510505109002E-3</v>
          </cell>
          <cell r="N879">
            <v>1.02910247542902E-3</v>
          </cell>
          <cell r="O879">
            <v>1.7138101102765599E-3</v>
          </cell>
        </row>
        <row r="880">
          <cell r="A880" t="str">
            <v>RHNM-SHELCBR</v>
          </cell>
          <cell r="B880" t="str">
            <v>VAR_fout</v>
          </cell>
          <cell r="C880" t="str">
            <v>RHNM-SHAELCB</v>
          </cell>
          <cell r="E880">
            <v>0.15441213151611924</v>
          </cell>
          <cell r="F880">
            <v>4.7432202071980518E-2</v>
          </cell>
          <cell r="G880">
            <v>2.6568145587058823E-2</v>
          </cell>
          <cell r="H880">
            <v>8.2884907927505379E-3</v>
          </cell>
          <cell r="I880">
            <v>4.9024003333447922E-3</v>
          </cell>
          <cell r="J880">
            <v>5.4263592214567197E-3</v>
          </cell>
          <cell r="K880">
            <v>2.7959834946857868E-3</v>
          </cell>
          <cell r="L880">
            <v>0.57346051311712409</v>
          </cell>
          <cell r="M880">
            <v>1.4991294364926191</v>
          </cell>
          <cell r="N880">
            <v>2.309082126710274E-2</v>
          </cell>
          <cell r="O880">
            <v>3.627363517588289E-2</v>
          </cell>
        </row>
        <row r="881">
          <cell r="A881" t="str">
            <v>RHNM-SHELCBR</v>
          </cell>
          <cell r="B881" t="str">
            <v>VAR_fin</v>
          </cell>
          <cell r="C881" t="str">
            <v>RHNM_ELC</v>
          </cell>
          <cell r="E881">
            <v>0.1625390858064413</v>
          </cell>
          <cell r="F881">
            <v>4.9928633759979503E-2</v>
          </cell>
          <cell r="G881">
            <v>2.7966469039009303E-2</v>
          </cell>
          <cell r="H881">
            <v>8.7247271502637249E-3</v>
          </cell>
          <cell r="I881">
            <v>5.160421403520834E-3</v>
          </cell>
          <cell r="J881">
            <v>5.7119570752175979E-3</v>
          </cell>
          <cell r="K881">
            <v>2.9431405207218791E-3</v>
          </cell>
          <cell r="L881">
            <v>0.60364264538644563</v>
          </cell>
          <cell r="M881">
            <v>1.5780309857817039</v>
          </cell>
          <cell r="N881">
            <v>2.4306127649581854E-2</v>
          </cell>
          <cell r="O881">
            <v>3.8182773869350393E-2</v>
          </cell>
        </row>
        <row r="882">
          <cell r="A882" t="str">
            <v>RHNM-SHELCBR</v>
          </cell>
          <cell r="B882" t="str">
            <v>VAR_ncap</v>
          </cell>
          <cell r="C882" t="str">
            <v>-</v>
          </cell>
          <cell r="E882">
            <v>1.2555621417685001E-2</v>
          </cell>
          <cell r="H882">
            <v>6.9215368266144499E-4</v>
          </cell>
          <cell r="J882">
            <v>4.0616319553523099E-4</v>
          </cell>
          <cell r="L882">
            <v>5.97299559884985E-2</v>
          </cell>
          <cell r="M882">
            <v>5.7909815790301397E-2</v>
          </cell>
          <cell r="N882">
            <v>2.8790884066673801E-5</v>
          </cell>
          <cell r="O882">
            <v>1.81889073997858E-3</v>
          </cell>
        </row>
        <row r="883">
          <cell r="A883" t="str">
            <v>RHNM-SHELCBR</v>
          </cell>
          <cell r="B883" t="str">
            <v>VAR_cap</v>
          </cell>
          <cell r="C883" t="str">
            <v>-</v>
          </cell>
          <cell r="E883">
            <v>1.2555621417685001E-2</v>
          </cell>
          <cell r="F883">
            <v>6.5645506517086703E-3</v>
          </cell>
          <cell r="G883">
            <v>3.6626922105539601E-3</v>
          </cell>
          <cell r="H883">
            <v>1.1789086454351699E-3</v>
          </cell>
          <cell r="I883">
            <v>6.8576989556414988E-4</v>
          </cell>
          <cell r="J883">
            <v>7.8824700504373816E-4</v>
          </cell>
          <cell r="K883">
            <v>4.0402797351029711E-4</v>
          </cell>
          <cell r="L883">
            <v>6.005721340173175E-2</v>
          </cell>
          <cell r="M883">
            <v>0.11763567158444932</v>
          </cell>
          <cell r="N883">
            <v>3.3481193904985052E-3</v>
          </cell>
          <cell r="O883">
            <v>5.1089688293865995E-3</v>
          </cell>
        </row>
        <row r="884">
          <cell r="A884" t="str">
            <v>RHNS-SHSTG-NGAHP</v>
          </cell>
          <cell r="B884" t="str">
            <v>VAR_fout</v>
          </cell>
          <cell r="C884" t="str">
            <v>RHNS-SHANGAH</v>
          </cell>
          <cell r="F884">
            <v>8.4293164164733346E-4</v>
          </cell>
          <cell r="G884">
            <v>7.5489039674812755E-4</v>
          </cell>
          <cell r="H884">
            <v>1.347420637894734E-2</v>
          </cell>
          <cell r="I884">
            <v>1.3563427695629791E-2</v>
          </cell>
          <cell r="J884">
            <v>1.3196326892470633E-2</v>
          </cell>
          <cell r="K884">
            <v>1.0154284966469656E-3</v>
          </cell>
          <cell r="L884">
            <v>9.8322090654059512E-4</v>
          </cell>
          <cell r="M884">
            <v>6.2699820415882605E-4</v>
          </cell>
          <cell r="N884">
            <v>8.1432477063393335E-4</v>
          </cell>
          <cell r="O884">
            <v>5.4528792354442842E-4</v>
          </cell>
        </row>
        <row r="885">
          <cell r="A885" t="str">
            <v>RHNS-SHSTG-NGAHP</v>
          </cell>
          <cell r="B885" t="str">
            <v>VAR_fin</v>
          </cell>
          <cell r="C885" t="str">
            <v>RHNS-SHANGAH</v>
          </cell>
          <cell r="F885">
            <v>8.4412319570150286E-4</v>
          </cell>
          <cell r="G885">
            <v>7.5608387269517009E-4</v>
          </cell>
          <cell r="H885">
            <v>1.3476831984944418E-2</v>
          </cell>
          <cell r="I885">
            <v>1.3565993494512329E-2</v>
          </cell>
          <cell r="J885">
            <v>1.3198869582780279E-2</v>
          </cell>
          <cell r="K885">
            <v>1.0166893678435832E-3</v>
          </cell>
          <cell r="L885">
            <v>9.8446100168076214E-4</v>
          </cell>
          <cell r="M885">
            <v>6.2825269374667853E-4</v>
          </cell>
          <cell r="N885">
            <v>8.1556582403823031E-4</v>
          </cell>
          <cell r="O885">
            <v>5.4657763131043765E-4</v>
          </cell>
        </row>
        <row r="886">
          <cell r="A886" t="str">
            <v>RHNS-SHSTG-NGAHP</v>
          </cell>
          <cell r="B886" t="str">
            <v>VAR_ncap</v>
          </cell>
          <cell r="C886" t="str">
            <v>-</v>
          </cell>
          <cell r="D886">
            <v>9.6113998613829899E-5</v>
          </cell>
          <cell r="E886">
            <v>1.6759402673524999E-6</v>
          </cell>
          <cell r="F886">
            <v>2.16902674068019E-4</v>
          </cell>
          <cell r="G886">
            <v>9.1876976908507104E-5</v>
          </cell>
          <cell r="H886">
            <v>3.3088434832177298E-3</v>
          </cell>
          <cell r="I886">
            <v>2.5500863593707598E-4</v>
          </cell>
          <cell r="J886">
            <v>2.5824150022308201E-4</v>
          </cell>
          <cell r="K886">
            <v>2.0521550128018299E-4</v>
          </cell>
          <cell r="L886">
            <v>1.90367241782965E-4</v>
          </cell>
          <cell r="M886">
            <v>2.2024290776123301E-4</v>
          </cell>
          <cell r="N886">
            <v>1.9231058177509699E-4</v>
          </cell>
          <cell r="O886">
            <v>2.82699551218881E-4</v>
          </cell>
        </row>
        <row r="887">
          <cell r="A887" t="str">
            <v>RHNS-SHSTG-NGAHP</v>
          </cell>
          <cell r="B887" t="str">
            <v>VAR_cap</v>
          </cell>
          <cell r="C887" t="str">
            <v>-</v>
          </cell>
          <cell r="D887">
            <v>9.6113998613829899E-5</v>
          </cell>
          <cell r="E887">
            <v>2.3143742251138067E-6</v>
          </cell>
          <cell r="F887">
            <v>2.1825481927428478E-4</v>
          </cell>
          <cell r="G887">
            <v>2.1931115029613004E-4</v>
          </cell>
          <cell r="H887">
            <v>3.4717216499372868E-3</v>
          </cell>
          <cell r="I887">
            <v>3.3396242854404536E-3</v>
          </cell>
          <cell r="J887">
            <v>3.2958877060698822E-3</v>
          </cell>
          <cell r="K887">
            <v>3.3530766390717502E-4</v>
          </cell>
          <cell r="L887">
            <v>3.07910887203252E-4</v>
          </cell>
          <cell r="M887">
            <v>3.4023230025212898E-4</v>
          </cell>
          <cell r="N887">
            <v>3.09908771952392E-4</v>
          </cell>
          <cell r="O887">
            <v>4.1362663796168001E-4</v>
          </cell>
        </row>
        <row r="888">
          <cell r="A888" t="str">
            <v>RHNS-SHLTHDH</v>
          </cell>
          <cell r="B888" t="str">
            <v>VAR_fout</v>
          </cell>
          <cell r="C888" t="str">
            <v>RHNS-SHLTHD</v>
          </cell>
          <cell r="E888">
            <v>5.393325664707798E-2</v>
          </cell>
          <cell r="F888">
            <v>7.099472366353364E-2</v>
          </cell>
          <cell r="G888">
            <v>0.11239140025428261</v>
          </cell>
          <cell r="H888">
            <v>0.17510148363373035</v>
          </cell>
          <cell r="I888">
            <v>0.24923473809854893</v>
          </cell>
          <cell r="J888">
            <v>0.34072558521764063</v>
          </cell>
          <cell r="K888">
            <v>0.45172836344595674</v>
          </cell>
          <cell r="L888">
            <v>0.47478998076687434</v>
          </cell>
          <cell r="M888">
            <v>0.49902728682470188</v>
          </cell>
          <cell r="N888">
            <v>0.52450520293722647</v>
          </cell>
          <cell r="O888">
            <v>0.55135972051175441</v>
          </cell>
        </row>
        <row r="889">
          <cell r="A889" t="str">
            <v>RHNS-SHLTHDH</v>
          </cell>
          <cell r="B889" t="str">
            <v>VAR_fin</v>
          </cell>
          <cell r="C889" t="str">
            <v>RHNS_LTH_DH</v>
          </cell>
          <cell r="E889">
            <v>5.4478037017250437E-2</v>
          </cell>
          <cell r="F889">
            <v>7.1711842084377433E-2</v>
          </cell>
          <cell r="G889">
            <v>0.11352666692351772</v>
          </cell>
          <cell r="H889">
            <v>0.17687018548861663</v>
          </cell>
          <cell r="I889">
            <v>0.25175226070560491</v>
          </cell>
          <cell r="J889">
            <v>0.34416725779559665</v>
          </cell>
          <cell r="K889">
            <v>0.45629127620803694</v>
          </cell>
          <cell r="L889">
            <v>0.47958583915845882</v>
          </cell>
          <cell r="M889">
            <v>0.50406796648959795</v>
          </cell>
          <cell r="N889">
            <v>0.52980323529012741</v>
          </cell>
          <cell r="O889">
            <v>0.55692901061793354</v>
          </cell>
        </row>
        <row r="890">
          <cell r="A890" t="str">
            <v>RHNS-SHLTHDH</v>
          </cell>
          <cell r="B890" t="str">
            <v>VAR_fin</v>
          </cell>
          <cell r="C890" t="str">
            <v>RHNSLTHDHC</v>
          </cell>
          <cell r="E890">
            <v>5.393325664707798E-2</v>
          </cell>
          <cell r="F890">
            <v>7.099472366353364E-2</v>
          </cell>
          <cell r="G890">
            <v>0.11239140025428261</v>
          </cell>
          <cell r="H890">
            <v>0.17510148363373035</v>
          </cell>
          <cell r="I890">
            <v>0.24923473809854893</v>
          </cell>
          <cell r="J890">
            <v>0.34072558521764063</v>
          </cell>
          <cell r="K890">
            <v>0.45172836344595674</v>
          </cell>
          <cell r="L890">
            <v>0.47478998076687434</v>
          </cell>
          <cell r="M890">
            <v>0.49902728682470188</v>
          </cell>
          <cell r="N890">
            <v>0.52450520293722647</v>
          </cell>
          <cell r="O890">
            <v>0.55135972051175441</v>
          </cell>
        </row>
        <row r="891">
          <cell r="A891" t="str">
            <v>RHNS-SHLTHDH</v>
          </cell>
          <cell r="B891" t="str">
            <v>VAR_ncap</v>
          </cell>
          <cell r="C891" t="str">
            <v>-</v>
          </cell>
          <cell r="E891">
            <v>4.6224363805112698E-3</v>
          </cell>
          <cell r="F891">
            <v>8.92169946492419E-4</v>
          </cell>
          <cell r="G891">
            <v>2.7976054665659598E-3</v>
          </cell>
          <cell r="H891">
            <v>5.6411137125281802E-3</v>
          </cell>
          <cell r="I891">
            <v>5.7598768159937601E-3</v>
          </cell>
          <cell r="J891">
            <v>6.2382308118659998E-3</v>
          </cell>
          <cell r="K891">
            <v>9.0288142199686592E-3</v>
          </cell>
          <cell r="L891">
            <v>2.8584271324479298E-5</v>
          </cell>
          <cell r="M891">
            <v>1.9188491196505E-3</v>
          </cell>
          <cell r="N891">
            <v>1.7466691885712701E-3</v>
          </cell>
          <cell r="O891">
            <v>2.3906909494266801E-3</v>
          </cell>
        </row>
        <row r="892">
          <cell r="A892" t="str">
            <v>RHNS-SHLTHDH</v>
          </cell>
          <cell r="B892" t="str">
            <v>VAR_cap</v>
          </cell>
          <cell r="C892" t="str">
            <v>-</v>
          </cell>
          <cell r="E892">
            <v>4.6224363805112698E-3</v>
          </cell>
          <cell r="F892">
            <v>5.5146063270036802E-3</v>
          </cell>
          <cell r="G892">
            <v>8.3122117935696491E-3</v>
          </cell>
          <cell r="H892">
            <v>1.39533255060978E-2</v>
          </cell>
          <cell r="I892">
            <v>1.9713202322091599E-2</v>
          </cell>
          <cell r="J892">
            <v>2.5951433133957601E-2</v>
          </cell>
          <cell r="K892">
            <v>3.49802473539262E-2</v>
          </cell>
          <cell r="L892">
            <v>3.5008831625250703E-2</v>
          </cell>
          <cell r="M892">
            <v>3.6927680744901201E-2</v>
          </cell>
          <cell r="N892">
            <v>3.8674349933472497E-2</v>
          </cell>
          <cell r="O892">
            <v>4.1065040882899202E-2</v>
          </cell>
        </row>
        <row r="893">
          <cell r="A893" t="str">
            <v>ITOT-SWHNGAHP</v>
          </cell>
          <cell r="B893" t="str">
            <v>VAR_fout</v>
          </cell>
          <cell r="C893" t="str">
            <v>ITOT-SWHANGAH</v>
          </cell>
          <cell r="F893">
            <v>4.8388601025509279E-2</v>
          </cell>
          <cell r="G893">
            <v>2.1698469757436837E-2</v>
          </cell>
          <cell r="H893">
            <v>3.5302605835916101E-2</v>
          </cell>
          <cell r="I893">
            <v>6.8975972434270977E-2</v>
          </cell>
          <cell r="J893">
            <v>5.1897879709992711E-2</v>
          </cell>
          <cell r="K893">
            <v>7.8090439681347934E-2</v>
          </cell>
          <cell r="L893">
            <v>7.8070030311514674E-2</v>
          </cell>
          <cell r="M893">
            <v>7.8047683836287282E-2</v>
          </cell>
          <cell r="N893">
            <v>7.8025824468682128E-2</v>
          </cell>
          <cell r="O893">
            <v>7.7991004147383622E-2</v>
          </cell>
        </row>
        <row r="894">
          <cell r="A894" t="str">
            <v>ITOT-SWHNGAHP</v>
          </cell>
          <cell r="B894" t="str">
            <v>VAR_fout</v>
          </cell>
          <cell r="C894" t="str">
            <v>CO2_I</v>
          </cell>
          <cell r="F894">
            <v>1.4474818515346299</v>
          </cell>
          <cell r="G894">
            <v>0.63664316877987803</v>
          </cell>
          <cell r="H894">
            <v>1.01631927818436</v>
          </cell>
          <cell r="I894">
            <v>1.94908698223647</v>
          </cell>
          <cell r="J894">
            <v>1.4399285459459701</v>
          </cell>
          <cell r="K894">
            <v>2.1280888984224098</v>
          </cell>
          <cell r="L894">
            <v>2.1275327105773498</v>
          </cell>
          <cell r="M894">
            <v>2.1269237335240199</v>
          </cell>
          <cell r="N894">
            <v>2.1263280309294799</v>
          </cell>
          <cell r="O894">
            <v>2.1253791216968398</v>
          </cell>
        </row>
        <row r="895">
          <cell r="A895" t="str">
            <v>ITOT-SWHNGAHP</v>
          </cell>
          <cell r="B895" t="str">
            <v>VAR_fin</v>
          </cell>
          <cell r="C895" t="str">
            <v>ITOTELCHPC</v>
          </cell>
          <cell r="F895">
            <v>4.8388601025509279E-2</v>
          </cell>
          <cell r="G895">
            <v>2.1698469757436837E-2</v>
          </cell>
          <cell r="H895">
            <v>3.5302605835916101E-2</v>
          </cell>
          <cell r="I895">
            <v>6.8975972434270977E-2</v>
          </cell>
          <cell r="J895">
            <v>5.1897879709992711E-2</v>
          </cell>
          <cell r="K895">
            <v>7.8090439681347934E-2</v>
          </cell>
          <cell r="L895">
            <v>7.8070030311514674E-2</v>
          </cell>
          <cell r="M895">
            <v>7.8047683836287282E-2</v>
          </cell>
          <cell r="N895">
            <v>7.8025824468682128E-2</v>
          </cell>
          <cell r="O895">
            <v>7.7991004147383622E-2</v>
          </cell>
        </row>
        <row r="896">
          <cell r="A896" t="str">
            <v>ITOT-SWHNGAHP</v>
          </cell>
          <cell r="B896" t="str">
            <v>VAR_fin</v>
          </cell>
          <cell r="C896" t="str">
            <v>INGA</v>
          </cell>
          <cell r="F896">
            <v>2.5664571835720355E-2</v>
          </cell>
          <cell r="G896">
            <v>1.1287999446451738E-2</v>
          </cell>
          <cell r="H896">
            <v>1.8019845357878723E-2</v>
          </cell>
          <cell r="I896">
            <v>3.4558279826887695E-2</v>
          </cell>
          <cell r="J896">
            <v>2.5530647977765372E-2</v>
          </cell>
          <cell r="K896">
            <v>3.7732072667063986E-2</v>
          </cell>
          <cell r="L896">
            <v>3.7722211180449522E-2</v>
          </cell>
          <cell r="M896">
            <v>3.7711413714964941E-2</v>
          </cell>
          <cell r="N896">
            <v>3.7700851612224862E-2</v>
          </cell>
          <cell r="O896">
            <v>3.7684026980440419E-2</v>
          </cell>
        </row>
        <row r="897">
          <cell r="A897" t="str">
            <v>ITOT-SWHNGAHP</v>
          </cell>
          <cell r="B897" t="str">
            <v>VAR_ncap</v>
          </cell>
          <cell r="C897" t="str">
            <v>-</v>
          </cell>
          <cell r="E897">
            <v>1.83300861908302E-3</v>
          </cell>
          <cell r="F897">
            <v>1.48432438629135E-3</v>
          </cell>
          <cell r="G897">
            <v>1.1273297212179799E-5</v>
          </cell>
          <cell r="H897">
            <v>1.57365974188188E-3</v>
          </cell>
          <cell r="I897">
            <v>3.0946502927050798E-3</v>
          </cell>
          <cell r="J897">
            <v>6.7224710750864907E-5</v>
          </cell>
          <cell r="K897">
            <v>3.9663151836014003E-3</v>
          </cell>
          <cell r="L897">
            <v>1.65989725815348E-3</v>
          </cell>
          <cell r="M897">
            <v>1.8065656425063201E-3</v>
          </cell>
          <cell r="N897">
            <v>3.3680313737657502E-3</v>
          </cell>
          <cell r="O897">
            <v>2.8616652457891301E-3</v>
          </cell>
        </row>
        <row r="898">
          <cell r="A898" t="str">
            <v>ITOT-SWHNGAHP</v>
          </cell>
          <cell r="B898" t="str">
            <v>VAR_cap</v>
          </cell>
          <cell r="C898" t="str">
            <v>-</v>
          </cell>
          <cell r="E898">
            <v>1.83300861908302E-3</v>
          </cell>
          <cell r="F898">
            <v>3.3109056472455335E-3</v>
          </cell>
          <cell r="G898">
            <v>2.29779908303775E-3</v>
          </cell>
          <cell r="H898">
            <v>3.4630198866368472E-3</v>
          </cell>
          <cell r="I898">
            <v>4.9721042765336308E-3</v>
          </cell>
          <cell r="J898">
            <v>4.705931133556651E-3</v>
          </cell>
          <cell r="K898">
            <v>7.0851976982577222E-3</v>
          </cell>
          <cell r="L898">
            <v>6.1176744840997629E-3</v>
          </cell>
          <cell r="M898">
            <v>7.3850570837104097E-3</v>
          </cell>
          <cell r="N898">
            <v>6.946637947482041E-3</v>
          </cell>
          <cell r="O898">
            <v>7.981305616400064E-3</v>
          </cell>
        </row>
        <row r="899">
          <cell r="A899" t="str">
            <v>RHSA-WHLFOBR</v>
          </cell>
          <cell r="B899" t="str">
            <v>VAR_fout</v>
          </cell>
          <cell r="C899" t="str">
            <v>CO2_R</v>
          </cell>
          <cell r="D899">
            <v>726.71480287744498</v>
          </cell>
          <cell r="E899">
            <v>608.84507912913102</v>
          </cell>
          <cell r="F899">
            <v>172.80552025826799</v>
          </cell>
          <cell r="G899">
            <v>49.483272289187397</v>
          </cell>
          <cell r="H899">
            <v>14.500189260760401</v>
          </cell>
          <cell r="I899">
            <v>0.30224910746389</v>
          </cell>
          <cell r="J899">
            <v>0.26882735770716099</v>
          </cell>
          <cell r="K899">
            <v>0.10656281940307399</v>
          </cell>
          <cell r="L899">
            <v>0.25924676680626502</v>
          </cell>
          <cell r="M899">
            <v>0.26715318986962699</v>
          </cell>
          <cell r="N899">
            <v>0.28219036901002598</v>
          </cell>
          <cell r="O899">
            <v>0.27664898784236602</v>
          </cell>
        </row>
        <row r="900">
          <cell r="A900" t="str">
            <v>RHSA-WHLFOBR</v>
          </cell>
          <cell r="B900" t="str">
            <v>VAR_fout</v>
          </cell>
          <cell r="C900" t="str">
            <v>RHSA-WHLFO</v>
          </cell>
          <cell r="D900">
            <v>6.9844819362938537</v>
          </cell>
          <cell r="E900">
            <v>5.903263855192554</v>
          </cell>
          <cell r="F900">
            <v>1.697476206743217</v>
          </cell>
          <cell r="G900">
            <v>0.49656721117880875</v>
          </cell>
          <cell r="H900">
            <v>0.14704723251067889</v>
          </cell>
          <cell r="I900">
            <v>3.0971647856077636E-3</v>
          </cell>
          <cell r="J900">
            <v>2.7546901054060946E-3</v>
          </cell>
          <cell r="K900">
            <v>1.0919556205793246E-3</v>
          </cell>
          <cell r="L900">
            <v>2.656517214135888E-3</v>
          </cell>
          <cell r="M900">
            <v>2.7375348068673557E-3</v>
          </cell>
          <cell r="N900">
            <v>2.8916216860621412E-3</v>
          </cell>
          <cell r="O900">
            <v>2.8348388199021276E-3</v>
          </cell>
        </row>
        <row r="901">
          <cell r="A901" t="str">
            <v>RHSA-WHLFOBR</v>
          </cell>
          <cell r="B901" t="str">
            <v>VAR_fin</v>
          </cell>
          <cell r="C901" t="str">
            <v>RLFO</v>
          </cell>
          <cell r="D901">
            <v>9.8604450865324971</v>
          </cell>
          <cell r="E901">
            <v>8.2611272609108681</v>
          </cell>
          <cell r="F901">
            <v>2.3447153359330764</v>
          </cell>
          <cell r="G901">
            <v>0.67141482074881165</v>
          </cell>
          <cell r="H901">
            <v>0.19674612294111757</v>
          </cell>
          <cell r="I901">
            <v>4.1010733712875235E-3</v>
          </cell>
          <cell r="J901">
            <v>3.647589656813588E-3</v>
          </cell>
          <cell r="K901">
            <v>1.4458998562153821E-3</v>
          </cell>
          <cell r="L901">
            <v>3.517595207683384E-3</v>
          </cell>
          <cell r="M901">
            <v>3.6248736753002266E-3</v>
          </cell>
          <cell r="N901">
            <v>3.8289059567167675E-3</v>
          </cell>
          <cell r="O901">
            <v>3.7537176098014365E-3</v>
          </cell>
        </row>
        <row r="902">
          <cell r="A902" t="str">
            <v>RHSA-WHLFOBR</v>
          </cell>
          <cell r="B902" t="str">
            <v>VAR_ncap</v>
          </cell>
          <cell r="C902" t="str">
            <v>-</v>
          </cell>
          <cell r="E902">
            <v>5.8389217679805999E-6</v>
          </cell>
          <cell r="F902">
            <v>3.22715492673883E-6</v>
          </cell>
          <cell r="G902">
            <v>3.16280171205174E-6</v>
          </cell>
          <cell r="H902">
            <v>1.45837769221206E-4</v>
          </cell>
          <cell r="I902">
            <v>1.73995039666909E-4</v>
          </cell>
          <cell r="J902">
            <v>7.4223119082482396E-6</v>
          </cell>
          <cell r="L902">
            <v>2.6466517861770198E-4</v>
          </cell>
          <cell r="M902">
            <v>4.3620249892854198E-5</v>
          </cell>
          <cell r="N902">
            <v>1.0118633978139299E-4</v>
          </cell>
          <cell r="O902">
            <v>1.82560430573549E-4</v>
          </cell>
        </row>
        <row r="903">
          <cell r="A903" t="str">
            <v>RHSA-WHLFOBR</v>
          </cell>
          <cell r="B903" t="str">
            <v>VAR_cap</v>
          </cell>
          <cell r="C903" t="str">
            <v>-</v>
          </cell>
          <cell r="D903">
            <v>0.47738433216181703</v>
          </cell>
          <cell r="E903">
            <v>0.47737282548517146</v>
          </cell>
          <cell r="F903">
            <v>0.14691371589357571</v>
          </cell>
          <cell r="G903">
            <v>4.1705331914057842E-2</v>
          </cell>
          <cell r="H903">
            <v>1.0961256717439735E-2</v>
          </cell>
          <cell r="I903">
            <v>3.1864689748789494E-4</v>
          </cell>
          <cell r="J903">
            <v>3.0617592276814521E-4</v>
          </cell>
          <cell r="K903">
            <v>1.2296048316468161E-4</v>
          </cell>
          <cell r="L903">
            <v>2.8480122165430461E-4</v>
          </cell>
          <cell r="M903">
            <v>3.0615659317245882E-4</v>
          </cell>
          <cell r="N903">
            <v>3.189203512747545E-4</v>
          </cell>
          <cell r="O903">
            <v>3.1962939867533129E-4</v>
          </cell>
        </row>
        <row r="904">
          <cell r="A904" t="str">
            <v>D-IWST</v>
          </cell>
          <cell r="B904" t="str">
            <v>VAR_fout</v>
          </cell>
          <cell r="C904" t="str">
            <v>CO2</v>
          </cell>
          <cell r="D904">
            <v>1068.1723698160799</v>
          </cell>
          <cell r="E904">
            <v>1114.53041267555</v>
          </cell>
          <cell r="F904">
            <v>1024.6444973012599</v>
          </cell>
          <cell r="G904">
            <v>1013.20062155621</v>
          </cell>
          <cell r="H904">
            <v>1001.75757050122</v>
          </cell>
          <cell r="I904">
            <v>996.73681974007002</v>
          </cell>
          <cell r="J904">
            <v>991.65159649743703</v>
          </cell>
          <cell r="K904">
            <v>1086.8567869026101</v>
          </cell>
          <cell r="L904">
            <v>986.59209716071098</v>
          </cell>
          <cell r="M904">
            <v>986.59525223162996</v>
          </cell>
          <cell r="N904">
            <v>986.59061380420997</v>
          </cell>
          <cell r="O904">
            <v>986.58952052129303</v>
          </cell>
        </row>
        <row r="905">
          <cell r="A905" t="str">
            <v>D-IWST</v>
          </cell>
          <cell r="B905" t="str">
            <v>VAR_fout</v>
          </cell>
          <cell r="C905" t="str">
            <v>IWST</v>
          </cell>
          <cell r="D905">
            <v>11.510478123018085</v>
          </cell>
          <cell r="E905">
            <v>12.010025998658898</v>
          </cell>
          <cell r="F905">
            <v>11.041427772642907</v>
          </cell>
          <cell r="G905">
            <v>10.918110146079822</v>
          </cell>
          <cell r="H905">
            <v>10.794801406263145</v>
          </cell>
          <cell r="I905">
            <v>10.740698488578335</v>
          </cell>
          <cell r="J905">
            <v>10.685900824325827</v>
          </cell>
          <cell r="K905">
            <v>11.711818824381622</v>
          </cell>
          <cell r="L905">
            <v>10.631380357335244</v>
          </cell>
          <cell r="M905">
            <v>10.631414355944289</v>
          </cell>
          <cell r="N905">
            <v>10.631364372890202</v>
          </cell>
          <cell r="O905">
            <v>10.631352591824275</v>
          </cell>
        </row>
        <row r="906">
          <cell r="A906" t="str">
            <v>D-IWST</v>
          </cell>
          <cell r="B906" t="str">
            <v>VAR_fin</v>
          </cell>
          <cell r="C906" t="str">
            <v>WSTNREN</v>
          </cell>
          <cell r="D906">
            <v>11.510478123018085</v>
          </cell>
          <cell r="E906">
            <v>12.010025998658898</v>
          </cell>
          <cell r="F906">
            <v>11.041427772642907</v>
          </cell>
          <cell r="G906">
            <v>10.918110146079822</v>
          </cell>
          <cell r="H906">
            <v>10.794801406263145</v>
          </cell>
          <cell r="I906">
            <v>10.740698488578335</v>
          </cell>
          <cell r="J906">
            <v>10.685900824325827</v>
          </cell>
          <cell r="K906">
            <v>11.711818824381622</v>
          </cell>
          <cell r="L906">
            <v>10.631380357335244</v>
          </cell>
          <cell r="M906">
            <v>10.631414355944289</v>
          </cell>
          <cell r="N906">
            <v>10.631364372890202</v>
          </cell>
          <cell r="O906">
            <v>10.631352591824275</v>
          </cell>
        </row>
        <row r="907">
          <cell r="A907" t="str">
            <v>RHES-SHLFOBR</v>
          </cell>
          <cell r="B907" t="str">
            <v>VAR_fout</v>
          </cell>
          <cell r="C907" t="str">
            <v>CO2_R</v>
          </cell>
          <cell r="D907">
            <v>1783.6645893458499</v>
          </cell>
          <cell r="E907">
            <v>1640.9700599126099</v>
          </cell>
          <cell r="F907">
            <v>1762.1797198419499</v>
          </cell>
          <cell r="G907">
            <v>1643.71013926811</v>
          </cell>
          <cell r="H907">
            <v>462.57186605175701</v>
          </cell>
          <cell r="I907">
            <v>1.24676244417812</v>
          </cell>
          <cell r="J907">
            <v>1.19514470352058</v>
          </cell>
          <cell r="K907">
            <v>1.1888566751335199</v>
          </cell>
          <cell r="L907">
            <v>0.862977703349457</v>
          </cell>
          <cell r="M907">
            <v>0.70587586951968495</v>
          </cell>
          <cell r="N907">
            <v>0.70533662712688505</v>
          </cell>
          <cell r="O907">
            <v>0.66832797793971099</v>
          </cell>
        </row>
        <row r="908">
          <cell r="A908" t="str">
            <v>RHES-SHLFOBR</v>
          </cell>
          <cell r="B908" t="str">
            <v>VAR_fout</v>
          </cell>
          <cell r="C908" t="str">
            <v>RHES-SHLFO</v>
          </cell>
          <cell r="D908">
            <v>21.680681066788676</v>
          </cell>
          <cell r="E908">
            <v>19.946210022682738</v>
          </cell>
          <cell r="F908">
            <v>21.419529611376081</v>
          </cell>
          <cell r="G908">
            <v>19.979516052840609</v>
          </cell>
          <cell r="H908">
            <v>5.6226227499506898</v>
          </cell>
          <cell r="I908">
            <v>1.5154563856755723E-2</v>
          </cell>
          <cell r="J908">
            <v>1.4527143332028775E-2</v>
          </cell>
          <cell r="K908">
            <v>1.4450711508011445E-2</v>
          </cell>
          <cell r="L908">
            <v>1.0489609125968654E-2</v>
          </cell>
          <cell r="M908">
            <v>8.5800153746456564E-3</v>
          </cell>
          <cell r="N908">
            <v>8.5734608114134102E-3</v>
          </cell>
          <cell r="O908">
            <v>8.1236157427090529E-3</v>
          </cell>
        </row>
        <row r="909">
          <cell r="A909" t="str">
            <v>RHES-SHLFOBR</v>
          </cell>
          <cell r="B909" t="str">
            <v>VAR_fin</v>
          </cell>
          <cell r="C909" t="str">
            <v>RLFO</v>
          </cell>
          <cell r="D909">
            <v>24.201690493159415</v>
          </cell>
          <cell r="E909">
            <v>22.265536769506305</v>
          </cell>
          <cell r="F909">
            <v>23.910172589443064</v>
          </cell>
          <cell r="G909">
            <v>22.302715593868548</v>
          </cell>
          <cell r="H909">
            <v>6.2764160929682085</v>
          </cell>
          <cell r="I909">
            <v>1.6916722444750568E-2</v>
          </cell>
          <cell r="J909">
            <v>1.6216346045055358E-2</v>
          </cell>
          <cell r="K909">
            <v>1.6131026799640676E-2</v>
          </cell>
          <cell r="L909">
            <v>1.1709331117360342E-2</v>
          </cell>
          <cell r="M909">
            <v>9.5776915809997979E-3</v>
          </cell>
          <cell r="N909">
            <v>9.5703748592521707E-3</v>
          </cell>
          <cell r="O909">
            <v>9.0682222244194109E-3</v>
          </cell>
        </row>
        <row r="910">
          <cell r="A910" t="str">
            <v>RHES-SHLFOBR</v>
          </cell>
          <cell r="B910" t="str">
            <v>VAR_ncap</v>
          </cell>
          <cell r="C910" t="str">
            <v>-</v>
          </cell>
          <cell r="E910">
            <v>4.2428625219281596E-6</v>
          </cell>
          <cell r="F910">
            <v>2.5394090742710102E-6</v>
          </cell>
          <cell r="G910">
            <v>3.9942341820600897E-6</v>
          </cell>
          <cell r="H910">
            <v>9.4893838619674502E-4</v>
          </cell>
          <cell r="I910">
            <v>4.3089924573651902E-4</v>
          </cell>
          <cell r="J910">
            <v>2.6800279801249801E-5</v>
          </cell>
          <cell r="K910">
            <v>9.5384711691305104E-4</v>
          </cell>
          <cell r="L910">
            <v>1.12901908026592E-5</v>
          </cell>
          <cell r="M910">
            <v>5.38943554937739E-5</v>
          </cell>
          <cell r="N910">
            <v>7.0169463067061002E-4</v>
          </cell>
          <cell r="O910">
            <v>2.7510734876419799E-4</v>
          </cell>
        </row>
        <row r="911">
          <cell r="A911" t="str">
            <v>RHES-SHLFOBR</v>
          </cell>
          <cell r="B911" t="str">
            <v>VAR_cap</v>
          </cell>
          <cell r="C911" t="str">
            <v>-</v>
          </cell>
          <cell r="D911">
            <v>1.7515307393373001</v>
          </cell>
          <cell r="E911">
            <v>1.7515319628968036</v>
          </cell>
          <cell r="F911">
            <v>1.7515266443388697</v>
          </cell>
          <cell r="G911">
            <v>1.7515153092160336</v>
          </cell>
          <cell r="H911">
            <v>0.45517800007157205</v>
          </cell>
          <cell r="I911">
            <v>1.3792100846083644E-3</v>
          </cell>
          <cell r="J911">
            <v>1.3923514966914187E-3</v>
          </cell>
          <cell r="K911">
            <v>1.4026761645392714E-3</v>
          </cell>
          <cell r="L911">
            <v>1.0462283110590244E-3</v>
          </cell>
          <cell r="M911">
            <v>1.0114860134856033E-3</v>
          </cell>
          <cell r="N911">
            <v>9.2426920085141495E-4</v>
          </cell>
          <cell r="O911">
            <v>1.024274384414712E-3</v>
          </cell>
        </row>
        <row r="912">
          <cell r="A912" t="str">
            <v>ITOT-SWHSTG</v>
          </cell>
          <cell r="B912" t="str">
            <v>VAR_fout</v>
          </cell>
          <cell r="C912" t="str">
            <v>ITOT-SWH</v>
          </cell>
          <cell r="D912">
            <v>2.1411413609081164E-5</v>
          </cell>
          <cell r="E912">
            <v>2.1175322556266554E-3</v>
          </cell>
          <cell r="F912">
            <v>1.71316354086785E-2</v>
          </cell>
          <cell r="G912">
            <v>7.9093776574668661E-3</v>
          </cell>
          <cell r="H912">
            <v>3.3299886816337054E-2</v>
          </cell>
          <cell r="I912">
            <v>0.17721918774641784</v>
          </cell>
          <cell r="J912">
            <v>0.77898900784062364</v>
          </cell>
          <cell r="K912">
            <v>1.6326961050225777</v>
          </cell>
          <cell r="L912">
            <v>6.1369420818560387</v>
          </cell>
          <cell r="M912">
            <v>2.8126338342236483</v>
          </cell>
          <cell r="N912">
            <v>3.2845876607018658</v>
          </cell>
          <cell r="O912">
            <v>3.975992061853165</v>
          </cell>
        </row>
        <row r="913">
          <cell r="A913" t="str">
            <v>ITOT-SWHSTG</v>
          </cell>
          <cell r="B913" t="str">
            <v>VAR_fout</v>
          </cell>
          <cell r="C913" t="str">
            <v>AUX_ITOT-STG_OUT</v>
          </cell>
          <cell r="D913">
            <v>2.141141360908113E-5</v>
          </cell>
          <cell r="E913">
            <v>2.1158028637584462E-3</v>
          </cell>
          <cell r="F913">
            <v>1.7109783832902115E-2</v>
          </cell>
          <cell r="G913">
            <v>7.9093776574668765E-3</v>
          </cell>
          <cell r="H913">
            <v>3.3262886942096725E-2</v>
          </cell>
          <cell r="I913">
            <v>0.17721918774641804</v>
          </cell>
          <cell r="J913">
            <v>0.77822827638765435</v>
          </cell>
          <cell r="K913">
            <v>1.6326961050225777</v>
          </cell>
          <cell r="L913">
            <v>6.1369420818560387</v>
          </cell>
          <cell r="M913">
            <v>2.8126338342236488</v>
          </cell>
          <cell r="N913">
            <v>3.2845876607018663</v>
          </cell>
          <cell r="O913">
            <v>3.975992061853165</v>
          </cell>
        </row>
        <row r="914">
          <cell r="A914" t="str">
            <v>ITOT-SWHSTG</v>
          </cell>
          <cell r="B914" t="str">
            <v>VAR_fin</v>
          </cell>
          <cell r="C914" t="str">
            <v>AUX_ITOT-STG_IN</v>
          </cell>
          <cell r="D914">
            <v>2.6435099426958044E-5</v>
          </cell>
          <cell r="E914">
            <v>2.5760733325793568E-3</v>
          </cell>
          <cell r="F914">
            <v>2.0394804017106787E-2</v>
          </cell>
          <cell r="G914">
            <v>9.0912388652719528E-3</v>
          </cell>
          <cell r="H914">
            <v>3.6999873926048948E-2</v>
          </cell>
          <cell r="I914">
            <v>0.19055826613355276</v>
          </cell>
          <cell r="J914">
            <v>0.81144688275325849</v>
          </cell>
          <cell r="K914">
            <v>1.6491879877450477</v>
          </cell>
          <cell r="L914">
            <v>6.1989313993107835</v>
          </cell>
          <cell r="M914">
            <v>2.8410442823986988</v>
          </cell>
          <cell r="N914">
            <v>3.3177653116565216</v>
          </cell>
          <cell r="O914">
            <v>4.0161535966580901</v>
          </cell>
        </row>
        <row r="915">
          <cell r="A915" t="str">
            <v>ITOT-SWHSTG</v>
          </cell>
          <cell r="B915" t="str">
            <v>VAR_fin</v>
          </cell>
          <cell r="C915" t="str">
            <v>ITOT-SWH</v>
          </cell>
          <cell r="D915">
            <v>2.6435099426958044E-5</v>
          </cell>
          <cell r="E915">
            <v>2.5760733325793568E-3</v>
          </cell>
          <cell r="F915">
            <v>2.0394804017106787E-2</v>
          </cell>
          <cell r="G915">
            <v>9.0912388652719528E-3</v>
          </cell>
          <cell r="H915">
            <v>3.6999873926048948E-2</v>
          </cell>
          <cell r="I915">
            <v>0.19055826613355276</v>
          </cell>
          <cell r="J915">
            <v>0.81144688275325849</v>
          </cell>
          <cell r="K915">
            <v>1.6491879877450477</v>
          </cell>
          <cell r="L915">
            <v>6.1989313993107835</v>
          </cell>
          <cell r="M915">
            <v>2.8410442823986988</v>
          </cell>
          <cell r="N915">
            <v>3.3177653116565216</v>
          </cell>
          <cell r="O915">
            <v>4.0161535966580901</v>
          </cell>
        </row>
        <row r="916">
          <cell r="A916" t="str">
            <v>ITOT-SWHSTG</v>
          </cell>
          <cell r="B916" t="str">
            <v>VAR_ncap</v>
          </cell>
          <cell r="C916" t="str">
            <v>-</v>
          </cell>
          <cell r="D916">
            <v>6.5766083551227397E-3</v>
          </cell>
          <cell r="E916">
            <v>5.1692796232390797E-5</v>
          </cell>
          <cell r="F916">
            <v>6.9258348189208606E-5</v>
          </cell>
          <cell r="G916">
            <v>4.1209127707336098E-5</v>
          </cell>
          <cell r="H916">
            <v>1.2138394444865599E-2</v>
          </cell>
          <cell r="I916">
            <v>5.7608683862992803E-2</v>
          </cell>
          <cell r="J916">
            <v>9.3351455653739507E-2</v>
          </cell>
          <cell r="K916">
            <v>0.96667882513951298</v>
          </cell>
          <cell r="L916">
            <v>9.5268350012039395E-4</v>
          </cell>
          <cell r="M916">
            <v>4.2850965028142099E-3</v>
          </cell>
          <cell r="N916">
            <v>0.78011307311171296</v>
          </cell>
          <cell r="O916">
            <v>0.13037860553747499</v>
          </cell>
        </row>
        <row r="917">
          <cell r="A917" t="str">
            <v>ITOT-SWHSTG</v>
          </cell>
          <cell r="B917" t="str">
            <v>VAR_cap</v>
          </cell>
          <cell r="C917" t="str">
            <v>-</v>
          </cell>
          <cell r="D917">
            <v>6.5766083551227397E-3</v>
          </cell>
          <cell r="E917">
            <v>6.6233376582556921E-3</v>
          </cell>
          <cell r="F917">
            <v>6.6786404138475999E-3</v>
          </cell>
          <cell r="G917">
            <v>6.6905111383943755E-3</v>
          </cell>
          <cell r="H917">
            <v>1.3905949996217495E-2</v>
          </cell>
          <cell r="I917">
            <v>6.9756032020560896E-2</v>
          </cell>
          <cell r="J917">
            <v>0.16304352833632133</v>
          </cell>
          <cell r="K917">
            <v>1.1174892720505996</v>
          </cell>
          <cell r="L917">
            <v>1.0570213527075487</v>
          </cell>
          <cell r="M917">
            <v>0.97151707983485025</v>
          </cell>
          <cell r="N917">
            <v>0.9558058524618841</v>
          </cell>
          <cell r="O917">
            <v>0.9144985207299392</v>
          </cell>
        </row>
        <row r="918">
          <cell r="A918" t="str">
            <v>SCOM-SHLFOBR</v>
          </cell>
          <cell r="B918" t="str">
            <v>VAR_fout</v>
          </cell>
          <cell r="C918" t="str">
            <v>CO2_S</v>
          </cell>
          <cell r="D918">
            <v>2229.91627656831</v>
          </cell>
          <cell r="E918">
            <v>1882.83264337233</v>
          </cell>
          <cell r="F918">
            <v>1410.0888207171399</v>
          </cell>
          <cell r="G918">
            <v>1168.7112533469201</v>
          </cell>
          <cell r="H918">
            <v>646.00929368145205</v>
          </cell>
          <cell r="I918">
            <v>440.19339217086701</v>
          </cell>
          <cell r="J918">
            <v>233.073645289919</v>
          </cell>
          <cell r="K918">
            <v>63.8683342713217</v>
          </cell>
          <cell r="L918">
            <v>62.9033377075313</v>
          </cell>
          <cell r="M918">
            <v>63.360036073091401</v>
          </cell>
          <cell r="N918">
            <v>63.384410395700499</v>
          </cell>
          <cell r="O918">
            <v>63.3892926422497</v>
          </cell>
        </row>
        <row r="919">
          <cell r="A919" t="str">
            <v>SCOM-SHLFOBR</v>
          </cell>
          <cell r="B919" t="str">
            <v>VAR_fout</v>
          </cell>
          <cell r="C919" t="str">
            <v>SCOM-SHLFO</v>
          </cell>
          <cell r="D919">
            <v>24.843095772819908</v>
          </cell>
          <cell r="E919">
            <v>21.017836729549458</v>
          </cell>
          <cell r="F919">
            <v>15.787315713496636</v>
          </cell>
          <cell r="G919">
            <v>13.149316531806065</v>
          </cell>
          <cell r="H919">
            <v>7.3046730439903236</v>
          </cell>
          <cell r="I919">
            <v>5.0021976383053053</v>
          </cell>
          <cell r="J919">
            <v>2.648564151021807</v>
          </cell>
          <cell r="K919">
            <v>0.72577652581047214</v>
          </cell>
          <cell r="L919">
            <v>0.71481065576739888</v>
          </cell>
          <cell r="M919">
            <v>0.72000040992149228</v>
          </cell>
          <cell r="N919">
            <v>0.72027739086023246</v>
          </cell>
          <cell r="O919">
            <v>0.72033287093465459</v>
          </cell>
        </row>
        <row r="920">
          <cell r="A920" t="str">
            <v>SCOM-SHLFOBR</v>
          </cell>
          <cell r="B920" t="str">
            <v>VAR_fin</v>
          </cell>
          <cell r="C920" t="str">
            <v>SLFO</v>
          </cell>
          <cell r="D920">
            <v>30.256665896449324</v>
          </cell>
          <cell r="E920">
            <v>25.547254319841723</v>
          </cell>
          <cell r="F920">
            <v>19.132819819771193</v>
          </cell>
          <cell r="G920">
            <v>15.857683220446733</v>
          </cell>
          <cell r="H920">
            <v>8.7653906876723582</v>
          </cell>
          <cell r="I920">
            <v>5.9727732994690257</v>
          </cell>
          <cell r="J920">
            <v>3.1624646579364857</v>
          </cell>
          <cell r="K920">
            <v>0.86659883678862404</v>
          </cell>
          <cell r="L920">
            <v>0.85350526061779164</v>
          </cell>
          <cell r="M920">
            <v>0.85970198199581227</v>
          </cell>
          <cell r="N920">
            <v>0.86003270550475608</v>
          </cell>
          <cell r="O920">
            <v>0.86009895036973727</v>
          </cell>
        </row>
        <row r="921">
          <cell r="A921" t="str">
            <v>SCOM-SHLFOBR</v>
          </cell>
          <cell r="B921" t="str">
            <v>VAR_ncap</v>
          </cell>
          <cell r="C921" t="str">
            <v>-</v>
          </cell>
          <cell r="D921">
            <v>9.3844552088175196E-6</v>
          </cell>
          <cell r="E921">
            <v>1.5899652536548299E-5</v>
          </cell>
          <cell r="F921">
            <v>1.5974750184317901E-5</v>
          </cell>
          <cell r="G921">
            <v>1.91515245911195E-5</v>
          </cell>
          <cell r="H921">
            <v>7.3540394492612002E-2</v>
          </cell>
          <cell r="I921">
            <v>0.31532237725537499</v>
          </cell>
          <cell r="J921">
            <v>3.0770688587590198E-5</v>
          </cell>
          <cell r="K921">
            <v>2.5425660781791599E-2</v>
          </cell>
          <cell r="L921">
            <v>8.83953828672953E-2</v>
          </cell>
          <cell r="M921">
            <v>1.9859829600366201E-4</v>
          </cell>
          <cell r="N921">
            <v>5.1393892708839803E-2</v>
          </cell>
          <cell r="O921">
            <v>5.7722203268796797E-2</v>
          </cell>
        </row>
        <row r="922">
          <cell r="A922" t="str">
            <v>SCOM-SHLFOBR</v>
          </cell>
          <cell r="B922" t="str">
            <v>VAR_cap</v>
          </cell>
          <cell r="C922" t="str">
            <v>-</v>
          </cell>
          <cell r="D922">
            <v>1.9285830416803289</v>
          </cell>
          <cell r="E922">
            <v>1.9278391577971294</v>
          </cell>
          <cell r="F922">
            <v>1.9275655477280909</v>
          </cell>
          <cell r="G922">
            <v>1.9272750820122471</v>
          </cell>
          <cell r="H922">
            <v>0.57335085873940395</v>
          </cell>
          <cell r="I922">
            <v>0.38886509845017581</v>
          </cell>
          <cell r="J922">
            <v>0.28625142198474296</v>
          </cell>
          <cell r="K922">
            <v>0.10931434590525901</v>
          </cell>
          <cell r="L922">
            <v>0.1092726730916275</v>
          </cell>
          <cell r="M922">
            <v>0.10916346695458878</v>
          </cell>
          <cell r="N922">
            <v>0.10913171890562862</v>
          </cell>
          <cell r="O922">
            <v>0.10911257577045394</v>
          </cell>
        </row>
        <row r="923">
          <cell r="A923" t="str">
            <v>RHNM-SHPLTBR</v>
          </cell>
          <cell r="B923" t="str">
            <v>VAR_fout</v>
          </cell>
          <cell r="C923" t="str">
            <v>RHNM-SHPLT</v>
          </cell>
          <cell r="E923">
            <v>7.3564308691850114E-2</v>
          </cell>
          <cell r="F923">
            <v>7.6505824765853686E-2</v>
          </cell>
          <cell r="G923">
            <v>0.20610395935443226</v>
          </cell>
          <cell r="H923">
            <v>0.3238141914856778</v>
          </cell>
          <cell r="I923">
            <v>0.41952106835674174</v>
          </cell>
          <cell r="J923">
            <v>0.49761595826884419</v>
          </cell>
          <cell r="K923">
            <v>0.56983517912724135</v>
          </cell>
          <cell r="L923">
            <v>0.62229812286109476</v>
          </cell>
          <cell r="M923">
            <v>0.6828682996696589</v>
          </cell>
          <cell r="N923">
            <v>0.68287933636450304</v>
          </cell>
          <cell r="O923">
            <v>0.68291952118234456</v>
          </cell>
        </row>
        <row r="924">
          <cell r="A924" t="str">
            <v>RHNM-SHPLTBR</v>
          </cell>
          <cell r="B924" t="str">
            <v>VAR_fin</v>
          </cell>
          <cell r="C924" t="str">
            <v>RPLT</v>
          </cell>
          <cell r="E924">
            <v>8.1738120768722416E-2</v>
          </cell>
          <cell r="F924">
            <v>8.5006471962059543E-2</v>
          </cell>
          <cell r="G924">
            <v>0.22900439928270239</v>
          </cell>
          <cell r="H924">
            <v>0.35979354609519765</v>
          </cell>
          <cell r="I924">
            <v>0.46613452039637998</v>
          </cell>
          <cell r="J924">
            <v>0.5529066202987154</v>
          </cell>
          <cell r="K924">
            <v>0.6331501990302687</v>
          </cell>
          <cell r="L924">
            <v>0.69144235873454996</v>
          </cell>
          <cell r="M924">
            <v>0.75874255518850986</v>
          </cell>
          <cell r="N924">
            <v>0.75875481818278123</v>
          </cell>
          <cell r="O924">
            <v>0.75879946798038211</v>
          </cell>
        </row>
        <row r="925">
          <cell r="A925" t="str">
            <v>RHNM-SHPLTBR</v>
          </cell>
          <cell r="B925" t="str">
            <v>VAR_fin</v>
          </cell>
          <cell r="C925" t="str">
            <v>RHNMPLTBRC</v>
          </cell>
          <cell r="E925">
            <v>7.3564308691850114E-2</v>
          </cell>
          <cell r="F925">
            <v>7.6505824765853686E-2</v>
          </cell>
          <cell r="G925">
            <v>0.20610395935443226</v>
          </cell>
          <cell r="H925">
            <v>0.3238141914856778</v>
          </cell>
          <cell r="I925">
            <v>0.41952106835674174</v>
          </cell>
          <cell r="J925">
            <v>0.49761595826884419</v>
          </cell>
          <cell r="K925">
            <v>0.56983517912724135</v>
          </cell>
          <cell r="L925">
            <v>0.62229812286109476</v>
          </cell>
          <cell r="M925">
            <v>0.6828682996696589</v>
          </cell>
          <cell r="N925">
            <v>0.68287933636450304</v>
          </cell>
          <cell r="O925">
            <v>0.68291952118234456</v>
          </cell>
        </row>
        <row r="926">
          <cell r="A926" t="str">
            <v>RHNM-SHPLTBR</v>
          </cell>
          <cell r="B926" t="str">
            <v>VAR_ncap</v>
          </cell>
          <cell r="C926" t="str">
            <v>-</v>
          </cell>
          <cell r="E926">
            <v>6.0542580871944399E-3</v>
          </cell>
          <cell r="F926">
            <v>1.3734713026220999E-4</v>
          </cell>
          <cell r="G926">
            <v>1.04797184828157E-2</v>
          </cell>
          <cell r="H926">
            <v>1.19254125044866E-2</v>
          </cell>
          <cell r="I926">
            <v>1.24658380998029E-2</v>
          </cell>
          <cell r="J926">
            <v>1.45693661193932E-2</v>
          </cell>
          <cell r="K926">
            <v>1.7748178509997999E-2</v>
          </cell>
          <cell r="L926">
            <v>1.6383940105041499E-2</v>
          </cell>
          <cell r="M926">
            <v>1.9339406217169602E-2</v>
          </cell>
          <cell r="N926">
            <v>2.0008816699806101E-2</v>
          </cell>
          <cell r="O926">
            <v>1.61117563881608E-2</v>
          </cell>
        </row>
        <row r="927">
          <cell r="A927" t="str">
            <v>RHNM-SHPLTBR</v>
          </cell>
          <cell r="B927" t="str">
            <v>VAR_cap</v>
          </cell>
          <cell r="C927" t="str">
            <v>-</v>
          </cell>
          <cell r="E927">
            <v>6.0542580871944399E-3</v>
          </cell>
          <cell r="F927">
            <v>6.1898404654522916E-3</v>
          </cell>
          <cell r="G927">
            <v>1.666550491509711E-2</v>
          </cell>
          <cell r="H927">
            <v>2.5635584505416385E-2</v>
          </cell>
          <cell r="I927">
            <v>3.290003664361256E-2</v>
          </cell>
          <cell r="J927">
            <v>3.8956186244338088E-2</v>
          </cell>
          <cell r="K927">
            <v>4.4776029428447377E-2</v>
          </cell>
          <cell r="L927">
            <v>4.8679298676370622E-2</v>
          </cell>
          <cell r="M927">
            <v>5.3465357558010386E-2</v>
          </cell>
          <cell r="N927">
            <v>5.3673148380629615E-2</v>
          </cell>
          <cell r="O927">
            <v>5.5453189590397758E-2</v>
          </cell>
        </row>
        <row r="928">
          <cell r="A928" t="str">
            <v>D-RHES_NKEV_GAS_ELC_CHP</v>
          </cell>
          <cell r="B928" t="str">
            <v>VAR_fout</v>
          </cell>
          <cell r="C928" t="str">
            <v>RHES_ELC</v>
          </cell>
          <cell r="D928">
            <v>1.1035329046342272E-2</v>
          </cell>
          <cell r="E928">
            <v>3.4336147227046906E-3</v>
          </cell>
          <cell r="F928">
            <v>7.7332814259357266E-3</v>
          </cell>
          <cell r="G928">
            <v>5.4411662929302017E-3</v>
          </cell>
          <cell r="H928">
            <v>3.7347165769894327E-3</v>
          </cell>
          <cell r="I928">
            <v>1.7806066190408066E-3</v>
          </cell>
          <cell r="L928">
            <v>5.8851348976326663E-3</v>
          </cell>
          <cell r="M928">
            <v>9.7996576583788166E-3</v>
          </cell>
          <cell r="N928">
            <v>2.111882344510525E-2</v>
          </cell>
          <cell r="O928">
            <v>2.343055548141864E-2</v>
          </cell>
        </row>
        <row r="929">
          <cell r="A929" t="str">
            <v>D-RHES_NKEV_GAS_ELC_CHP</v>
          </cell>
          <cell r="B929" t="str">
            <v>VAR_fout</v>
          </cell>
          <cell r="C929" t="str">
            <v>ELC5</v>
          </cell>
          <cell r="D929">
            <v>1.0997069144789822E-2</v>
          </cell>
          <cell r="E929">
            <v>3.4395013103852142E-3</v>
          </cell>
          <cell r="F929">
            <v>7.74372967362806E-3</v>
          </cell>
          <cell r="G929">
            <v>5.4461064010866414E-3</v>
          </cell>
          <cell r="H929">
            <v>3.7378973975025344E-3</v>
          </cell>
          <cell r="I929">
            <v>1.7818141620031763E-3</v>
          </cell>
          <cell r="L929">
            <v>5.855496821283222E-3</v>
          </cell>
          <cell r="M929">
            <v>9.6583272086583835E-3</v>
          </cell>
          <cell r="N929">
            <v>2.0684493114491734E-2</v>
          </cell>
          <cell r="O929">
            <v>2.3254373565416622E-2</v>
          </cell>
        </row>
        <row r="930">
          <cell r="A930" t="str">
            <v>D-RHES_NKEV_GAS_ELC_CHP</v>
          </cell>
          <cell r="B930" t="str">
            <v>VAR_fin</v>
          </cell>
          <cell r="C930" t="str">
            <v>RHES_NKEV_GAS_ELC_CHP</v>
          </cell>
          <cell r="D930">
            <v>2.2032398191132091E-2</v>
          </cell>
          <cell r="E930">
            <v>6.8731160330899052E-3</v>
          </cell>
          <cell r="F930">
            <v>1.5450492396894269E-2</v>
          </cell>
          <cell r="G930">
            <v>1.0860753991347331E-2</v>
          </cell>
          <cell r="H930">
            <v>7.4460952718224584E-3</v>
          </cell>
          <cell r="I930">
            <v>3.5359020783744645E-3</v>
          </cell>
          <cell r="L930">
            <v>1.1740631718915892E-2</v>
          </cell>
          <cell r="M930">
            <v>1.9457984867037207E-2</v>
          </cell>
          <cell r="N930">
            <v>4.1803316559596959E-2</v>
          </cell>
          <cell r="O930">
            <v>4.6684929046835286E-2</v>
          </cell>
        </row>
        <row r="931">
          <cell r="A931" t="str">
            <v>SCOM-SHSTG-SOL</v>
          </cell>
          <cell r="B931" t="str">
            <v>VAR_fout</v>
          </cell>
          <cell r="C931" t="str">
            <v>SCOM-SHASOL</v>
          </cell>
          <cell r="D931">
            <v>6.2916426978177795E-5</v>
          </cell>
          <cell r="E931">
            <v>6.2958879993285776E-5</v>
          </cell>
          <cell r="F931">
            <v>5.2094349347316181E-2</v>
          </cell>
          <cell r="G931">
            <v>2.8436139704292002E-2</v>
          </cell>
          <cell r="H931">
            <v>2.4606497490047161</v>
          </cell>
          <cell r="I931">
            <v>8.0668412291628631</v>
          </cell>
          <cell r="J931">
            <v>14.4748598572776</v>
          </cell>
          <cell r="K931">
            <v>1.2140251727159252</v>
          </cell>
          <cell r="L931">
            <v>0.25520549314960317</v>
          </cell>
          <cell r="M931">
            <v>0.33430274956019018</v>
          </cell>
          <cell r="N931">
            <v>0.36169839434933865</v>
          </cell>
          <cell r="O931">
            <v>1.4175872284285937</v>
          </cell>
        </row>
        <row r="932">
          <cell r="A932" t="str">
            <v>SCOM-SHSTG-SOL</v>
          </cell>
          <cell r="B932" t="str">
            <v>VAR_fin</v>
          </cell>
          <cell r="C932" t="str">
            <v>SCOM-SHASOL</v>
          </cell>
          <cell r="D932">
            <v>5.5388984158354121E-5</v>
          </cell>
          <cell r="E932">
            <v>5.5279505538425334E-5</v>
          </cell>
          <cell r="F932">
            <v>6.7198932013065094E-2</v>
          </cell>
          <cell r="G932">
            <v>3.5527809534867623E-2</v>
          </cell>
          <cell r="H932">
            <v>2.9826183634346215</v>
          </cell>
          <cell r="I932">
            <v>9.4904341282301079</v>
          </cell>
          <cell r="J932">
            <v>16.542741384031295</v>
          </cell>
          <cell r="K932">
            <v>1.3489569984783223</v>
          </cell>
          <cell r="L932">
            <v>0.28361649599446043</v>
          </cell>
          <cell r="M932">
            <v>0.37150883253656292</v>
          </cell>
          <cell r="N932">
            <v>0.40194531003255557</v>
          </cell>
          <cell r="O932">
            <v>1.5751657627909288</v>
          </cell>
        </row>
        <row r="933">
          <cell r="A933" t="str">
            <v>SCOM-SHSTG-SOL</v>
          </cell>
          <cell r="B933" t="str">
            <v>VAR_ncap</v>
          </cell>
          <cell r="C933" t="str">
            <v>-</v>
          </cell>
          <cell r="D933">
            <v>2.3214739653590801E-2</v>
          </cell>
          <cell r="E933">
            <v>3.4246479037367401E-4</v>
          </cell>
          <cell r="F933">
            <v>1.06345918565752E-5</v>
          </cell>
          <cell r="G933">
            <v>1.44716991977669E-5</v>
          </cell>
          <cell r="H933">
            <v>0.117556920106295</v>
          </cell>
          <cell r="I933">
            <v>7.9532835641398403E-2</v>
          </cell>
          <cell r="J933">
            <v>3.8304650312431097E-2</v>
          </cell>
          <cell r="K933">
            <v>0.11755716914410901</v>
          </cell>
          <cell r="L933">
            <v>7.2387558607057895E-2</v>
          </cell>
          <cell r="M933">
            <v>4.5450461486722098E-2</v>
          </cell>
          <cell r="N933">
            <v>0.119683516012936</v>
          </cell>
          <cell r="O933">
            <v>7.0263051397876405E-2</v>
          </cell>
        </row>
        <row r="934">
          <cell r="A934" t="str">
            <v>SCOM-SHSTG-SOL</v>
          </cell>
          <cell r="B934" t="str">
            <v>VAR_cap</v>
          </cell>
          <cell r="C934" t="str">
            <v>-</v>
          </cell>
          <cell r="D934">
            <v>2.3214739653590801E-2</v>
          </cell>
          <cell r="E934">
            <v>2.3557204443964499E-2</v>
          </cell>
          <cell r="F934">
            <v>2.35678390358211E-2</v>
          </cell>
          <cell r="G934">
            <v>2.3582310735018899E-2</v>
          </cell>
          <cell r="H934">
            <v>0.12377786936868</v>
          </cell>
          <cell r="I934">
            <v>0.197103707483295</v>
          </cell>
          <cell r="J934">
            <v>0.23539440606012499</v>
          </cell>
          <cell r="K934">
            <v>0.235394655097939</v>
          </cell>
          <cell r="L934">
            <v>0.23539473153003501</v>
          </cell>
          <cell r="M934">
            <v>0.23539518923788899</v>
          </cell>
          <cell r="N934">
            <v>0.23539564090961501</v>
          </cell>
          <cell r="O934">
            <v>0.235397028897534</v>
          </cell>
        </row>
        <row r="935">
          <cell r="A935" t="str">
            <v>RHNM-SHELCBRA</v>
          </cell>
          <cell r="B935" t="str">
            <v>VAR_fout</v>
          </cell>
          <cell r="C935" t="str">
            <v>RHNM-SHELCB</v>
          </cell>
          <cell r="E935">
            <v>0.15441185533727561</v>
          </cell>
          <cell r="F935">
            <v>4.7431250638547612E-2</v>
          </cell>
          <cell r="G935">
            <v>2.6567490936083047E-2</v>
          </cell>
          <cell r="H935">
            <v>8.2880905165392451E-3</v>
          </cell>
          <cell r="I935">
            <v>4.9020520812798037E-3</v>
          </cell>
          <cell r="J935">
            <v>5.4260012694528686E-3</v>
          </cell>
          <cell r="K935">
            <v>2.7956647562631014E-3</v>
          </cell>
          <cell r="L935">
            <v>0.5734546788035586</v>
          </cell>
          <cell r="M935">
            <v>1.4991177831851632</v>
          </cell>
          <cell r="N935">
            <v>2.3090200429343892E-2</v>
          </cell>
          <cell r="O935">
            <v>3.6272827795918665E-2</v>
          </cell>
        </row>
        <row r="936">
          <cell r="A936" t="str">
            <v>RHNM-SHELCBRA</v>
          </cell>
          <cell r="B936" t="str">
            <v>VAR_fin</v>
          </cell>
          <cell r="C936" t="str">
            <v>RHNM-SHAELCB</v>
          </cell>
          <cell r="E936">
            <v>0.15441185533727561</v>
          </cell>
          <cell r="F936">
            <v>4.7431250638547612E-2</v>
          </cell>
          <cell r="G936">
            <v>2.6567490936083047E-2</v>
          </cell>
          <cell r="H936">
            <v>8.2880905165392451E-3</v>
          </cell>
          <cell r="I936">
            <v>4.9020520812798037E-3</v>
          </cell>
          <cell r="J936">
            <v>5.4260012694528686E-3</v>
          </cell>
          <cell r="K936">
            <v>2.7956647562631014E-3</v>
          </cell>
          <cell r="L936">
            <v>0.5734546788035586</v>
          </cell>
          <cell r="M936">
            <v>1.4991177831851632</v>
          </cell>
          <cell r="N936">
            <v>2.3090200429343892E-2</v>
          </cell>
          <cell r="O936">
            <v>3.6272827795918665E-2</v>
          </cell>
        </row>
        <row r="937">
          <cell r="A937" t="str">
            <v>RHNM-SHELCBRA</v>
          </cell>
          <cell r="B937" t="str">
            <v>VAR_ncap</v>
          </cell>
          <cell r="C937" t="str">
            <v>-</v>
          </cell>
          <cell r="E937">
            <v>1.2555621417685001E-2</v>
          </cell>
          <cell r="H937">
            <v>8.3709511733975103E-4</v>
          </cell>
          <cell r="J937">
            <v>5.5491779209165598E-4</v>
          </cell>
          <cell r="L937">
            <v>5.9914508221137301E-2</v>
          </cell>
          <cell r="M937">
            <v>5.7878480450354299E-2</v>
          </cell>
          <cell r="N937">
            <v>5.89018983518697E-4</v>
          </cell>
          <cell r="O937">
            <v>2.8082754027758E-3</v>
          </cell>
        </row>
        <row r="938">
          <cell r="A938" t="str">
            <v>RHNM-SHELCBRA</v>
          </cell>
          <cell r="B938" t="str">
            <v>VAR_cap</v>
          </cell>
          <cell r="C938" t="str">
            <v>-</v>
          </cell>
          <cell r="E938">
            <v>1.2555621417685001E-2</v>
          </cell>
          <cell r="F938">
            <v>6.5645340931164108E-3</v>
          </cell>
          <cell r="G938">
            <v>3.6626836743641998E-3</v>
          </cell>
          <cell r="H938">
            <v>1.1789098564435599E-3</v>
          </cell>
          <cell r="I938">
            <v>6.8577203141745606E-4</v>
          </cell>
          <cell r="J938">
            <v>7.8824911368188995E-4</v>
          </cell>
          <cell r="K938">
            <v>4.0402840894842901E-4</v>
          </cell>
          <cell r="L938">
            <v>6.0057216523007419E-2</v>
          </cell>
          <cell r="M938">
            <v>0.11763567394035077</v>
          </cell>
          <cell r="N938">
            <v>3.3481180841563041E-3</v>
          </cell>
          <cell r="O938">
            <v>5.1089702244637991E-3</v>
          </cell>
        </row>
        <row r="939">
          <cell r="A939" t="str">
            <v>RHNM-SHSTG-SOL</v>
          </cell>
          <cell r="B939" t="str">
            <v>VAR_fout</v>
          </cell>
          <cell r="C939" t="str">
            <v>RHNM-SHASOL</v>
          </cell>
          <cell r="E939">
            <v>1.3124115192608133E-5</v>
          </cell>
          <cell r="F939">
            <v>4.0849759745318539E-3</v>
          </cell>
          <cell r="G939">
            <v>5.0399449844775075E-3</v>
          </cell>
          <cell r="H939">
            <v>9.2920643400769744E-3</v>
          </cell>
          <cell r="I939">
            <v>1.1029754078196823E-2</v>
          </cell>
          <cell r="J939">
            <v>1.124375850068559E-2</v>
          </cell>
          <cell r="K939">
            <v>3.0256822079189048E-3</v>
          </cell>
          <cell r="L939">
            <v>2.0780688110871933E-3</v>
          </cell>
          <cell r="M939">
            <v>2.8179511931680293E-3</v>
          </cell>
          <cell r="N939">
            <v>8.6040943392724485E-4</v>
          </cell>
          <cell r="O939">
            <v>3.1307815193950977E-3</v>
          </cell>
        </row>
        <row r="940">
          <cell r="A940" t="str">
            <v>RHNM-SHSTG-SOL</v>
          </cell>
          <cell r="B940" t="str">
            <v>VAR_fin</v>
          </cell>
          <cell r="C940" t="str">
            <v>RHNM-SHASOL</v>
          </cell>
          <cell r="E940">
            <v>1.6816724661527935E-6</v>
          </cell>
          <cell r="F940">
            <v>4.0740302780809031E-3</v>
          </cell>
          <cell r="G940">
            <v>5.0290532943965179E-3</v>
          </cell>
          <cell r="H940">
            <v>9.281441599873751E-3</v>
          </cell>
          <cell r="I940">
            <v>1.1019184150459225E-2</v>
          </cell>
          <cell r="J940">
            <v>1.1233237210833236E-2</v>
          </cell>
          <cell r="K940">
            <v>3.0147340885220818E-3</v>
          </cell>
          <cell r="L940">
            <v>2.0669614282207757E-3</v>
          </cell>
          <cell r="M940">
            <v>2.8069421797927156E-3</v>
          </cell>
          <cell r="N940">
            <v>8.4933958401673011E-4</v>
          </cell>
          <cell r="O940">
            <v>3.1199397924499108E-3</v>
          </cell>
        </row>
        <row r="941">
          <cell r="A941" t="str">
            <v>RHNM-SHSTG-SOL</v>
          </cell>
          <cell r="B941" t="str">
            <v>VAR_ncap</v>
          </cell>
          <cell r="C941" t="str">
            <v>-</v>
          </cell>
          <cell r="D941">
            <v>3.3517282720550598E-4</v>
          </cell>
          <cell r="E941">
            <v>4.8636273244375599E-4</v>
          </cell>
          <cell r="F941">
            <v>1.6133603620878601E-4</v>
          </cell>
          <cell r="G941">
            <v>1.2089271824666E-4</v>
          </cell>
          <cell r="H941">
            <v>1.1361534406102399E-3</v>
          </cell>
          <cell r="I941">
            <v>6.1579278077018699E-4</v>
          </cell>
          <cell r="J941">
            <v>2.12248822714689E-4</v>
          </cell>
          <cell r="K941">
            <v>1.72475200059518E-4</v>
          </cell>
          <cell r="L941">
            <v>1.22685203608559E-4</v>
          </cell>
          <cell r="M941">
            <v>5.4393345647797296E-4</v>
          </cell>
          <cell r="N941">
            <v>6.79932773864342E-5</v>
          </cell>
          <cell r="O941">
            <v>7.2311821522643002E-4</v>
          </cell>
        </row>
        <row r="942">
          <cell r="A942" t="str">
            <v>RHNM-SHSTG-SOL</v>
          </cell>
          <cell r="B942" t="str">
            <v>VAR_cap</v>
          </cell>
          <cell r="C942" t="str">
            <v>-</v>
          </cell>
          <cell r="D942">
            <v>3.3517282720550598E-4</v>
          </cell>
          <cell r="E942">
            <v>8.21535559649263E-4</v>
          </cell>
          <cell r="F942">
            <v>9.8287159585804906E-4</v>
          </cell>
          <cell r="G942">
            <v>1.10376431410471E-3</v>
          </cell>
          <cell r="H942">
            <v>1.75448900776043E-3</v>
          </cell>
          <cell r="I942">
            <v>1.88371955322924E-3</v>
          </cell>
          <cell r="J942">
            <v>1.9641950440951201E-3</v>
          </cell>
          <cell r="K942">
            <v>1.00051680354439E-3</v>
          </cell>
          <cell r="L942">
            <v>5.7390629957505498E-4</v>
          </cell>
          <cell r="M942">
            <v>8.3909386014605005E-4</v>
          </cell>
          <cell r="N942">
            <v>7.2626818747576405E-4</v>
          </cell>
          <cell r="O942">
            <v>1.3350449490908401E-3</v>
          </cell>
        </row>
        <row r="943">
          <cell r="A943" t="str">
            <v>RHNS-SHELCHP</v>
          </cell>
          <cell r="B943" t="str">
            <v>VAR_fout</v>
          </cell>
          <cell r="C943" t="str">
            <v>RHNS-SHAELCH</v>
          </cell>
          <cell r="E943">
            <v>0.24418790183182132</v>
          </cell>
          <cell r="F943">
            <v>0.73680391415047131</v>
          </cell>
          <cell r="G943">
            <v>1.5944289382179633</v>
          </cell>
          <cell r="H943">
            <v>1.8902412664032602</v>
          </cell>
          <cell r="I943">
            <v>2.6652734005716407</v>
          </cell>
          <cell r="J943">
            <v>3.3581682181329398</v>
          </cell>
          <cell r="K943">
            <v>4.3173737404062447</v>
          </cell>
          <cell r="L943">
            <v>4.3174214343474366</v>
          </cell>
          <cell r="M943">
            <v>4.319746400547956</v>
          </cell>
          <cell r="N943">
            <v>4.3198262498383651</v>
          </cell>
          <cell r="O943">
            <v>4.3246627771429971</v>
          </cell>
        </row>
        <row r="944">
          <cell r="A944" t="str">
            <v>RHNS-SHELCHP</v>
          </cell>
          <cell r="B944" t="str">
            <v>VAR_fin</v>
          </cell>
          <cell r="C944" t="str">
            <v>RHNS_ELC</v>
          </cell>
          <cell r="E944">
            <v>7.5057756710600762E-2</v>
          </cell>
          <cell r="F944">
            <v>0.22104117424514136</v>
          </cell>
          <cell r="G944">
            <v>0.45993142448595076</v>
          </cell>
          <cell r="H944">
            <v>0.52750919062416535</v>
          </cell>
          <cell r="I944">
            <v>0.72034416231665932</v>
          </cell>
          <cell r="J944">
            <v>0.8837284784560363</v>
          </cell>
          <cell r="K944">
            <v>1.1070189077964727</v>
          </cell>
          <cell r="L944">
            <v>1.1070311370121635</v>
          </cell>
          <cell r="M944">
            <v>1.1076272821917834</v>
          </cell>
          <cell r="N944">
            <v>1.107647756368813</v>
          </cell>
          <cell r="O944">
            <v>1.1088878915751272</v>
          </cell>
        </row>
        <row r="945">
          <cell r="A945" t="str">
            <v>RHNS-SHELCHP</v>
          </cell>
          <cell r="B945" t="str">
            <v>VAR_fin</v>
          </cell>
          <cell r="C945" t="str">
            <v>RHNSELCHPC</v>
          </cell>
          <cell r="E945">
            <v>0.24418790183182132</v>
          </cell>
          <cell r="F945">
            <v>0.73680391415047131</v>
          </cell>
          <cell r="G945">
            <v>1.5944289382179633</v>
          </cell>
          <cell r="H945">
            <v>1.8902412664032602</v>
          </cell>
          <cell r="I945">
            <v>2.6652734005716407</v>
          </cell>
          <cell r="J945">
            <v>3.3581682181329398</v>
          </cell>
          <cell r="K945">
            <v>4.3173737404062447</v>
          </cell>
          <cell r="L945">
            <v>4.3174214343474366</v>
          </cell>
          <cell r="M945">
            <v>4.319746400547956</v>
          </cell>
          <cell r="N945">
            <v>4.3198262498383651</v>
          </cell>
          <cell r="O945">
            <v>4.3246627771429971</v>
          </cell>
        </row>
        <row r="946">
          <cell r="A946" t="str">
            <v>RHNS-SHELCHP</v>
          </cell>
          <cell r="B946" t="str">
            <v>VAR_ncap</v>
          </cell>
          <cell r="C946" t="str">
            <v>-</v>
          </cell>
          <cell r="E946">
            <v>1.7935562557155501E-2</v>
          </cell>
          <cell r="F946">
            <v>3.6033946423635402E-2</v>
          </cell>
          <cell r="G946">
            <v>6.2713031331739805E-2</v>
          </cell>
          <cell r="H946">
            <v>3.0137329156709299E-2</v>
          </cell>
          <cell r="I946">
            <v>0.105958195779425</v>
          </cell>
          <cell r="J946">
            <v>0.109124228064045</v>
          </cell>
          <cell r="K946">
            <v>0.100905312284265</v>
          </cell>
          <cell r="L946">
            <v>0.102941514862523</v>
          </cell>
          <cell r="M946">
            <v>0.111284551009565</v>
          </cell>
          <cell r="N946">
            <v>0.11560976800183</v>
          </cell>
          <cell r="O946">
            <v>8.9037303396422907E-2</v>
          </cell>
        </row>
        <row r="947">
          <cell r="A947" t="str">
            <v>RHNS-SHELCHP</v>
          </cell>
          <cell r="B947" t="str">
            <v>VAR_cap</v>
          </cell>
          <cell r="C947" t="str">
            <v>-</v>
          </cell>
          <cell r="E947">
            <v>1.7935562557155501E-2</v>
          </cell>
          <cell r="F947">
            <v>5.3968692636509934E-2</v>
          </cell>
          <cell r="G947">
            <v>0.11667844905061209</v>
          </cell>
          <cell r="H947">
            <v>0.13806357210526388</v>
          </cell>
          <cell r="I947">
            <v>0.19443404134092457</v>
          </cell>
          <cell r="J947">
            <v>0.24521381079468688</v>
          </cell>
          <cell r="K947">
            <v>0.3159780585702045</v>
          </cell>
          <cell r="L947">
            <v>0.31478231768780252</v>
          </cell>
          <cell r="M947">
            <v>0.31512659051709574</v>
          </cell>
          <cell r="N947">
            <v>0.31506673358071507</v>
          </cell>
          <cell r="O947">
            <v>0.31592508241165557</v>
          </cell>
        </row>
        <row r="948">
          <cell r="A948" t="str">
            <v>SCOM-SHBIOBR</v>
          </cell>
          <cell r="B948" t="str">
            <v>VAR_fout</v>
          </cell>
          <cell r="C948" t="str">
            <v>SCOM-SHBIO</v>
          </cell>
          <cell r="D948">
            <v>1.2230918921106644</v>
          </cell>
          <cell r="E948">
            <v>1.3407920551212451</v>
          </cell>
          <cell r="F948">
            <v>1.1315522630226382</v>
          </cell>
          <cell r="G948">
            <v>1.213975312219987</v>
          </cell>
          <cell r="H948">
            <v>1.6114049713102172</v>
          </cell>
          <cell r="I948">
            <v>3.1970606285892131</v>
          </cell>
          <cell r="J948">
            <v>3.2065182305915951</v>
          </cell>
          <cell r="K948">
            <v>3.2045147516465158</v>
          </cell>
          <cell r="L948">
            <v>3.1991605918532904</v>
          </cell>
          <cell r="M948">
            <v>3.1968157937443316</v>
          </cell>
          <cell r="N948">
            <v>3.4746757205716898</v>
          </cell>
          <cell r="O948">
            <v>3.4678491083393452</v>
          </cell>
        </row>
        <row r="949">
          <cell r="A949" t="str">
            <v>SCOM-SHBIOBR</v>
          </cell>
          <cell r="B949" t="str">
            <v>VAR_fin</v>
          </cell>
          <cell r="C949" t="str">
            <v>SBIO</v>
          </cell>
          <cell r="D949">
            <v>1.4023066866666636</v>
          </cell>
          <cell r="E949">
            <v>1.5372529868393088</v>
          </cell>
          <cell r="F949">
            <v>1.2973541194939673</v>
          </cell>
          <cell r="G949">
            <v>1.391854290552611</v>
          </cell>
          <cell r="H949">
            <v>1.847517738259824</v>
          </cell>
          <cell r="I949">
            <v>3.6655132178275758</v>
          </cell>
          <cell r="J949">
            <v>3.6763566046681904</v>
          </cell>
          <cell r="K949">
            <v>3.6740595639148319</v>
          </cell>
          <cell r="L949">
            <v>3.6679208803637806</v>
          </cell>
          <cell r="M949">
            <v>3.6652325083058157</v>
          </cell>
          <cell r="N949">
            <v>3.9838061460349592</v>
          </cell>
          <cell r="O949">
            <v>3.9759792574402044</v>
          </cell>
        </row>
        <row r="950">
          <cell r="A950" t="str">
            <v>SCOM-SHBIOBR</v>
          </cell>
          <cell r="B950" t="str">
            <v>VAR_ncap</v>
          </cell>
          <cell r="C950" t="str">
            <v>-</v>
          </cell>
          <cell r="D950">
            <v>1.11728455284855E-5</v>
          </cell>
          <cell r="E950">
            <v>1.02333040440848E-4</v>
          </cell>
          <cell r="F950">
            <v>1.3466312277023701E-5</v>
          </cell>
          <cell r="G950">
            <v>1.54054241267268E-5</v>
          </cell>
          <cell r="H950">
            <v>0.13725971176924001</v>
          </cell>
          <cell r="I950">
            <v>0.14860383443632399</v>
          </cell>
          <cell r="J950">
            <v>5.2337155660221899E-5</v>
          </cell>
          <cell r="K950">
            <v>0.11558082192958501</v>
          </cell>
          <cell r="L950">
            <v>0.113522117609111</v>
          </cell>
          <cell r="M950">
            <v>6.8237142169289403E-2</v>
          </cell>
          <cell r="N950">
            <v>0.17211294287025</v>
          </cell>
          <cell r="O950">
            <v>9.5325630202684294E-2</v>
          </cell>
        </row>
        <row r="951">
          <cell r="A951" t="str">
            <v>SCOM-SHBIOBR</v>
          </cell>
          <cell r="B951" t="str">
            <v>VAR_cap</v>
          </cell>
          <cell r="C951" t="str">
            <v>-</v>
          </cell>
          <cell r="D951">
            <v>0.10535209831420449</v>
          </cell>
          <cell r="E951">
            <v>0.10545219183042366</v>
          </cell>
          <cell r="F951">
            <v>0.10541625178367023</v>
          </cell>
          <cell r="G951">
            <v>0.10540076630808003</v>
          </cell>
          <cell r="H951">
            <v>0.16461402765677371</v>
          </cell>
          <cell r="I951">
            <v>0.28586676229363805</v>
          </cell>
          <cell r="J951">
            <v>0.28589404491667381</v>
          </cell>
          <cell r="K951">
            <v>0.26421076940681787</v>
          </cell>
          <cell r="L951">
            <v>0.25195421453723976</v>
          </cell>
          <cell r="M951">
            <v>0.29731047214468043</v>
          </cell>
          <cell r="N951">
            <v>0.33831442890760738</v>
          </cell>
          <cell r="O951">
            <v>0.33564389823517266</v>
          </cell>
        </row>
        <row r="952">
          <cell r="A952" t="str">
            <v>RHES-SHDEM</v>
          </cell>
          <cell r="B952" t="str">
            <v>VAR_fout</v>
          </cell>
          <cell r="C952" t="str">
            <v>RHES-SHD</v>
          </cell>
          <cell r="D952">
            <v>62.024837503894084</v>
          </cell>
          <cell r="E952">
            <v>67.866381410603879</v>
          </cell>
          <cell r="F952">
            <v>67.456507908702321</v>
          </cell>
          <cell r="G952">
            <v>65.34780028529029</v>
          </cell>
          <cell r="H952">
            <v>63.380042938307113</v>
          </cell>
          <cell r="I952">
            <v>61.449396495974291</v>
          </cell>
          <cell r="J952">
            <v>58.734506295310204</v>
          </cell>
          <cell r="K952">
            <v>56.922019181367041</v>
          </cell>
          <cell r="L952">
            <v>53.95611854754641</v>
          </cell>
          <cell r="M952">
            <v>51.589362118406228</v>
          </cell>
          <cell r="N952">
            <v>51.60538614764009</v>
          </cell>
          <cell r="O952">
            <v>45.506498024766202</v>
          </cell>
        </row>
        <row r="953">
          <cell r="A953" t="str">
            <v>RHES-SHDEM</v>
          </cell>
          <cell r="B953" t="str">
            <v>VAR_fin</v>
          </cell>
          <cell r="C953" t="str">
            <v>RHES-SHPLT</v>
          </cell>
          <cell r="D953">
            <v>1.2873610083440097</v>
          </cell>
          <cell r="E953">
            <v>1.4864874757127757</v>
          </cell>
          <cell r="F953">
            <v>1.4730391314976696</v>
          </cell>
          <cell r="G953">
            <v>1.4752574513198755</v>
          </cell>
          <cell r="H953">
            <v>1.4812843437646352</v>
          </cell>
          <cell r="I953">
            <v>1.4821575191081808</v>
          </cell>
          <cell r="J953">
            <v>1.4797237963153655</v>
          </cell>
          <cell r="K953">
            <v>1.4855707263138307</v>
          </cell>
          <cell r="L953">
            <v>1.4830179741491136</v>
          </cell>
          <cell r="M953">
            <v>1.4736473166023871</v>
          </cell>
          <cell r="N953">
            <v>1.4789819023582886</v>
          </cell>
          <cell r="O953">
            <v>1.4506239487802415</v>
          </cell>
        </row>
        <row r="954">
          <cell r="A954" t="str">
            <v>RHES-SHDEM</v>
          </cell>
          <cell r="B954" t="str">
            <v>VAR_fin</v>
          </cell>
          <cell r="C954" t="str">
            <v>RHES-SHLTHC-NGA</v>
          </cell>
          <cell r="D954">
            <v>5.2388266773680504E-2</v>
          </cell>
          <cell r="E954">
            <v>2.1271723921516285E-3</v>
          </cell>
          <cell r="F954">
            <v>3.1915306147445616E-2</v>
          </cell>
          <cell r="G954">
            <v>2.9995643479445791E-2</v>
          </cell>
          <cell r="H954">
            <v>1.9866283056011454E-2</v>
          </cell>
          <cell r="I954">
            <v>1.2024541495449065E-2</v>
          </cell>
          <cell r="J954">
            <v>5.6244291271932839E-3</v>
          </cell>
          <cell r="K954">
            <v>1.6152340657386217E-3</v>
          </cell>
          <cell r="L954">
            <v>1.7358641032404223E-2</v>
          </cell>
          <cell r="M954">
            <v>2.9480242057273596E-2</v>
          </cell>
          <cell r="N954">
            <v>7.61466461479538E-2</v>
          </cell>
          <cell r="O954">
            <v>8.639517158853488E-2</v>
          </cell>
        </row>
        <row r="955">
          <cell r="A955" t="str">
            <v>RHES-SHDEM</v>
          </cell>
          <cell r="B955" t="str">
            <v>VAR_fin</v>
          </cell>
          <cell r="C955" t="str">
            <v>RHES-SHSOL</v>
          </cell>
          <cell r="D955">
            <v>0.3730327688249313</v>
          </cell>
          <cell r="E955">
            <v>0.43559546876092181</v>
          </cell>
          <cell r="F955">
            <v>0.43492734468289934</v>
          </cell>
          <cell r="G955">
            <v>0.38047601469879527</v>
          </cell>
          <cell r="H955">
            <v>0.40372116655330975</v>
          </cell>
          <cell r="I955">
            <v>0.44793241819839857</v>
          </cell>
          <cell r="J955">
            <v>0.66899311089059599</v>
          </cell>
          <cell r="K955">
            <v>1.5058015020669675</v>
          </cell>
          <cell r="L955">
            <v>1.0740304439318609</v>
          </cell>
          <cell r="M955">
            <v>0.14948094440307153</v>
          </cell>
          <cell r="N955">
            <v>1.0879197191866956</v>
          </cell>
          <cell r="O955">
            <v>0.7474542808208956</v>
          </cell>
        </row>
        <row r="956">
          <cell r="A956" t="str">
            <v>RHES-SHDEM</v>
          </cell>
          <cell r="B956" t="str">
            <v>VAR_fin</v>
          </cell>
          <cell r="C956" t="str">
            <v>RHES-SHLTHC-WOD</v>
          </cell>
          <cell r="D956">
            <v>4.8372145314433201E-4</v>
          </cell>
          <cell r="E956">
            <v>3.5904096582914603E-6</v>
          </cell>
          <cell r="G956">
            <v>1.7629142836111198E-2</v>
          </cell>
          <cell r="H956">
            <v>1.4964329949275478E-2</v>
          </cell>
          <cell r="I956">
            <v>2.5433988712631868E-2</v>
          </cell>
          <cell r="J956">
            <v>4.5735891082195855E-2</v>
          </cell>
          <cell r="K956">
            <v>5.2023941966186656E-2</v>
          </cell>
          <cell r="L956">
            <v>3.4999778204566463E-2</v>
          </cell>
          <cell r="M956">
            <v>2.7362017254201433E-2</v>
          </cell>
          <cell r="N956">
            <v>3.0970123426565035E-2</v>
          </cell>
          <cell r="O956">
            <v>4.9843388298050267E-2</v>
          </cell>
        </row>
        <row r="957">
          <cell r="A957" t="str">
            <v>RHES-SHDEM</v>
          </cell>
          <cell r="B957" t="str">
            <v>VAR_fin</v>
          </cell>
          <cell r="C957" t="str">
            <v>RHES-SHNGA</v>
          </cell>
          <cell r="D957">
            <v>17.541993683924051</v>
          </cell>
          <cell r="E957">
            <v>20.325774745636092</v>
          </cell>
          <cell r="F957">
            <v>18.687456268393014</v>
          </cell>
          <cell r="G957">
            <v>18.682218984593476</v>
          </cell>
          <cell r="H957">
            <v>15.792432321531061</v>
          </cell>
          <cell r="I957">
            <v>10.479559485735294</v>
          </cell>
          <cell r="J957">
            <v>7.9826325540377123</v>
          </cell>
          <cell r="K957">
            <v>3.4809750494454921</v>
          </cell>
          <cell r="L957">
            <v>2.229008070000452</v>
          </cell>
          <cell r="M957">
            <v>1.720743313600638</v>
          </cell>
          <cell r="N957">
            <v>1.7254013065869445</v>
          </cell>
          <cell r="O957">
            <v>1.3104296734021819</v>
          </cell>
        </row>
        <row r="958">
          <cell r="A958" t="str">
            <v>RHES-SHDEM</v>
          </cell>
          <cell r="B958" t="str">
            <v>VAR_fin</v>
          </cell>
          <cell r="C958" t="str">
            <v>RHES-SHNGAH</v>
          </cell>
          <cell r="D958">
            <v>2.1686405210965369E-3</v>
          </cell>
          <cell r="E958">
            <v>1.2283074647765905E-4</v>
          </cell>
          <cell r="F958">
            <v>2.9671705943115193E-2</v>
          </cell>
          <cell r="G958">
            <v>2.7858856637584566E-2</v>
          </cell>
          <cell r="H958">
            <v>3.0673650037388653</v>
          </cell>
          <cell r="I958">
            <v>3.0517613420300833</v>
          </cell>
          <cell r="J958">
            <v>3.0368973291629864</v>
          </cell>
          <cell r="K958">
            <v>2.0002488458736953E-2</v>
          </cell>
          <cell r="L958">
            <v>2.0553780258392666E-2</v>
          </cell>
          <cell r="M958">
            <v>2.5097473020788134E-2</v>
          </cell>
          <cell r="N958">
            <v>2.4779824397584312E-2</v>
          </cell>
          <cell r="O958">
            <v>4.7387357093224204E-2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RHES-SHCOA</v>
          </cell>
          <cell r="D959">
            <v>8.9168893363949953E-2</v>
          </cell>
          <cell r="E959">
            <v>7.1924325293906521E-2</v>
          </cell>
          <cell r="F959">
            <v>2.3637031059673866E-2</v>
          </cell>
          <cell r="G959">
            <v>1.8207388706089244E-2</v>
          </cell>
          <cell r="H959">
            <v>1.0739901049252484E-2</v>
          </cell>
          <cell r="I959">
            <v>2.6350865310848632E-3</v>
          </cell>
          <cell r="J959">
            <v>7.5341368360951327E-3</v>
          </cell>
          <cell r="K959">
            <v>4.2249531831874094E-4</v>
          </cell>
          <cell r="M959">
            <v>3.865418837731708E-3</v>
          </cell>
          <cell r="N959">
            <v>1.3184647622569434E-3</v>
          </cell>
          <cell r="O959">
            <v>1.2887436986246623E-2</v>
          </cell>
        </row>
        <row r="960">
          <cell r="A960" t="str">
            <v>RHES-SHDEM</v>
          </cell>
          <cell r="B960" t="str">
            <v>VAR_fin</v>
          </cell>
          <cell r="C960" t="str">
            <v>RHES-SHLFO</v>
          </cell>
          <cell r="D960">
            <v>21.642696560436676</v>
          </cell>
          <cell r="E960">
            <v>19.945656721416647</v>
          </cell>
          <cell r="F960">
            <v>21.4005700505104</v>
          </cell>
          <cell r="G960">
            <v>19.955114730918005</v>
          </cell>
          <cell r="H960">
            <v>5.6136715152432766</v>
          </cell>
          <cell r="I960">
            <v>1.9384856767635957E-2</v>
          </cell>
          <cell r="J960">
            <v>3.4543820591719857E-2</v>
          </cell>
          <cell r="K960">
            <v>1.5365550953110648E-2</v>
          </cell>
          <cell r="L960">
            <v>1.2995618011178014E-2</v>
          </cell>
          <cell r="M960">
            <v>1.7698374844145975E-2</v>
          </cell>
          <cell r="N960">
            <v>1.645772983080904E-2</v>
          </cell>
          <cell r="O960">
            <v>4.1187631102915435E-2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RHES-SHCON</v>
          </cell>
          <cell r="D961">
            <v>0.97787632284477199</v>
          </cell>
          <cell r="E961">
            <v>3.0623361024375115</v>
          </cell>
          <cell r="F961">
            <v>3.0638722286385613</v>
          </cell>
          <cell r="G961">
            <v>3.0654675175343198</v>
          </cell>
          <cell r="H961">
            <v>8.2771479767107827</v>
          </cell>
          <cell r="I961">
            <v>11.837903554688443</v>
          </cell>
          <cell r="J961">
            <v>11.837859157041713</v>
          </cell>
          <cell r="K961">
            <v>11.838023982784247</v>
          </cell>
          <cell r="L961">
            <v>11.828111204397338</v>
          </cell>
          <cell r="M961">
            <v>11.827865743995984</v>
          </cell>
          <cell r="N961">
            <v>10.575594657755509</v>
          </cell>
          <cell r="O961">
            <v>6.613527790041986</v>
          </cell>
        </row>
        <row r="962">
          <cell r="A962" t="str">
            <v>RHES-SHDEM</v>
          </cell>
          <cell r="B962" t="str">
            <v>VAR_fin</v>
          </cell>
          <cell r="C962" t="str">
            <v>RHES-SHWOD</v>
          </cell>
          <cell r="D962">
            <v>4.3668099626382144</v>
          </cell>
          <cell r="E962">
            <v>5.0338034798368758</v>
          </cell>
          <cell r="F962">
            <v>4.9044650441446063</v>
          </cell>
          <cell r="G962">
            <v>4.1330387230308068</v>
          </cell>
          <cell r="H962">
            <v>3.3013889974479578</v>
          </cell>
          <cell r="I962">
            <v>2.7203004553363122</v>
          </cell>
          <cell r="J962">
            <v>2.7130062283216874</v>
          </cell>
          <cell r="K962">
            <v>3.9462987944003975</v>
          </cell>
          <cell r="L962">
            <v>3.1793065626772288</v>
          </cell>
          <cell r="M962">
            <v>2.6566959566893718</v>
          </cell>
          <cell r="N962">
            <v>1.7606984984257457</v>
          </cell>
          <cell r="O962">
            <v>1.5591654466072258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RHES-SHLTHD</v>
          </cell>
          <cell r="D963">
            <v>2.2861806613318296</v>
          </cell>
          <cell r="E963">
            <v>3.5033555274795916</v>
          </cell>
          <cell r="F963">
            <v>3.4567275644785314</v>
          </cell>
          <cell r="G963">
            <v>1.7265404882532336</v>
          </cell>
          <cell r="H963">
            <v>3.0622044273902937</v>
          </cell>
          <cell r="I963">
            <v>2.7579955876762638</v>
          </cell>
          <cell r="J963">
            <v>2.5976054979339693</v>
          </cell>
          <cell r="K963">
            <v>2.5098327757129986</v>
          </cell>
          <cell r="L963">
            <v>2.3422104229410037</v>
          </cell>
          <cell r="M963">
            <v>2.1913027727047369</v>
          </cell>
          <cell r="N963">
            <v>2.2767646394228014</v>
          </cell>
          <cell r="O963">
            <v>1.83214240356444</v>
          </cell>
        </row>
        <row r="964">
          <cell r="A964" t="str">
            <v>RHES-SHDEM</v>
          </cell>
          <cell r="B964" t="str">
            <v>VAR_fin</v>
          </cell>
          <cell r="C964" t="str">
            <v>RHES-SHELCB</v>
          </cell>
          <cell r="D964">
            <v>4.2598388977073993</v>
          </cell>
          <cell r="E964">
            <v>3.7238896793968683</v>
          </cell>
          <cell r="F964">
            <v>3.6823228878434127</v>
          </cell>
          <cell r="G964">
            <v>2.4856512747821453</v>
          </cell>
          <cell r="H964">
            <v>1.2168014237435407</v>
          </cell>
          <cell r="I964">
            <v>0.74290291195064762</v>
          </cell>
          <cell r="J964">
            <v>0.48687309771178494</v>
          </cell>
          <cell r="K964">
            <v>1.1527886694256018</v>
          </cell>
          <cell r="L964">
            <v>0.82195707498280968</v>
          </cell>
          <cell r="M964">
            <v>0.56901760999025786</v>
          </cell>
          <cell r="N964">
            <v>1.6436690998470238</v>
          </cell>
          <cell r="O964">
            <v>0.90950637824826164</v>
          </cell>
        </row>
        <row r="965">
          <cell r="A965" t="str">
            <v>RHES-SHDEM</v>
          </cell>
          <cell r="B965" t="str">
            <v>VAR_fin</v>
          </cell>
          <cell r="C965" t="str">
            <v>RHES-SHELCH</v>
          </cell>
          <cell r="D965">
            <v>9.1322256773221024</v>
          </cell>
          <cell r="E965">
            <v>10.275435245621097</v>
          </cell>
          <cell r="F965">
            <v>10.257854741730782</v>
          </cell>
          <cell r="G965">
            <v>13.340863717631567</v>
          </cell>
          <cell r="H965">
            <v>21.113072872284448</v>
          </cell>
          <cell r="I965">
            <v>27.867519386996886</v>
          </cell>
          <cell r="J965">
            <v>27.836298470090938</v>
          </cell>
          <cell r="K965">
            <v>30.913825746299612</v>
          </cell>
          <cell r="L965">
            <v>30.909362817255563</v>
          </cell>
          <cell r="M965">
            <v>30.892742004601075</v>
          </cell>
          <cell r="N965">
            <v>30.90215530607232</v>
          </cell>
          <cell r="O965">
            <v>30.835961183706655</v>
          </cell>
        </row>
        <row r="966">
          <cell r="A966" t="str">
            <v>RHES-SHDEM</v>
          </cell>
          <cell r="B966" t="str">
            <v>VAR_fin</v>
          </cell>
          <cell r="C966" t="str">
            <v>RHES-SHNST</v>
          </cell>
          <cell r="D966">
            <v>1.2964241563200458E-2</v>
          </cell>
          <cell r="E966">
            <v>3.7166223860115119E-4</v>
          </cell>
          <cell r="F966">
            <v>1.0601496254089503E-2</v>
          </cell>
          <cell r="G966">
            <v>1.0058385163555197E-2</v>
          </cell>
          <cell r="H966">
            <v>5.960414013155709E-3</v>
          </cell>
          <cell r="I966">
            <v>2.4382651971417732E-3</v>
          </cell>
          <cell r="J966">
            <v>1.7065484416831243E-3</v>
          </cell>
          <cell r="L966">
            <v>3.7590789094809835E-3</v>
          </cell>
          <cell r="M966">
            <v>4.9158536691090429E-3</v>
          </cell>
          <cell r="N966">
            <v>5.0811532529994249E-3</v>
          </cell>
          <cell r="O966">
            <v>1.0538870367228463E-2</v>
          </cell>
        </row>
        <row r="967">
          <cell r="A967" t="str">
            <v>D-RHEM_LTH_CHPNGA</v>
          </cell>
          <cell r="B967" t="str">
            <v>VAR_fout</v>
          </cell>
          <cell r="C967" t="str">
            <v>RHSA_LTH</v>
          </cell>
          <cell r="D967">
            <v>8.8899851285271093E-4</v>
          </cell>
          <cell r="E967">
            <v>3.1743809061817368E-2</v>
          </cell>
          <cell r="F967">
            <v>1.749559603303843E-3</v>
          </cell>
          <cell r="G967">
            <v>4.3916877417910145E-4</v>
          </cell>
          <cell r="H967">
            <v>1.5846471140556642E-3</v>
          </cell>
          <cell r="I967">
            <v>9.5449075082339402E-4</v>
          </cell>
          <cell r="J967">
            <v>1.9143486666797661E-5</v>
          </cell>
          <cell r="K967">
            <v>1.2817728906838599E-5</v>
          </cell>
          <cell r="L967">
            <v>9.375692124494625E-4</v>
          </cell>
          <cell r="M967">
            <v>5.1271206463623204E-4</v>
          </cell>
          <cell r="N967">
            <v>8.6302934342238154E-4</v>
          </cell>
          <cell r="O967">
            <v>3.4131010507472497E-3</v>
          </cell>
        </row>
        <row r="968">
          <cell r="A968" t="str">
            <v>D-RHEM_LTH_CHPNGA</v>
          </cell>
          <cell r="B968" t="str">
            <v>VAR_fout</v>
          </cell>
          <cell r="C968" t="str">
            <v>RHEM_LTH_CHPNGA_ON</v>
          </cell>
          <cell r="D968">
            <v>5.1570049323892114E-2</v>
          </cell>
          <cell r="E968">
            <v>3.9390764396975614E-2</v>
          </cell>
          <cell r="F968">
            <v>0.27532506186345518</v>
          </cell>
          <cell r="G968">
            <v>0.2690382705182281</v>
          </cell>
          <cell r="H968">
            <v>0.25574647092023983</v>
          </cell>
          <cell r="I968">
            <v>0.11036192466827202</v>
          </cell>
          <cell r="J968">
            <v>5.7496643276900067E-6</v>
          </cell>
          <cell r="K968">
            <v>9.5074200492180585E-6</v>
          </cell>
          <cell r="L968">
            <v>3.7421521707658181E-2</v>
          </cell>
          <cell r="M968">
            <v>0.18399367933196759</v>
          </cell>
          <cell r="N968">
            <v>0.35387774546760803</v>
          </cell>
          <cell r="O968">
            <v>0.40894710741115542</v>
          </cell>
        </row>
        <row r="969">
          <cell r="A969" t="str">
            <v>D-RHEM_LTH_CHPNGA</v>
          </cell>
          <cell r="B969" t="str">
            <v>VAR_fout</v>
          </cell>
          <cell r="C969" t="str">
            <v>LTH</v>
          </cell>
          <cell r="E969">
            <v>2.9037059834648968E-5</v>
          </cell>
          <cell r="F969">
            <v>1.0814069473170603E-4</v>
          </cell>
          <cell r="G969">
            <v>2.3027203327834347E-4</v>
          </cell>
          <cell r="H969">
            <v>3.1423745140192352E-4</v>
          </cell>
          <cell r="I969">
            <v>1.56011605924759E-4</v>
          </cell>
          <cell r="J969">
            <v>1.3250903205554451E-5</v>
          </cell>
          <cell r="K969">
            <v>1.2958253170098523E-5</v>
          </cell>
          <cell r="L969">
            <v>1.0167779638593704E-4</v>
          </cell>
          <cell r="M969">
            <v>3.2721392942851427E-4</v>
          </cell>
          <cell r="N969">
            <v>3.978099545730462E-4</v>
          </cell>
          <cell r="O969">
            <v>7.3438886922750333E-4</v>
          </cell>
        </row>
        <row r="970">
          <cell r="A970" t="str">
            <v>D-RHEM_LTH_CHPNGA</v>
          </cell>
          <cell r="B970" t="str">
            <v>VAR_fin</v>
          </cell>
          <cell r="C970" t="str">
            <v>RHEM_LTH_CHPNGA</v>
          </cell>
          <cell r="D970">
            <v>5.2459047836744842E-2</v>
          </cell>
          <cell r="E970">
            <v>7.1163610518627643E-2</v>
          </cell>
          <cell r="F970">
            <v>0.27718276216149085</v>
          </cell>
          <cell r="G970">
            <v>0.26970771132568561</v>
          </cell>
          <cell r="H970">
            <v>0.25764535548569723</v>
          </cell>
          <cell r="I970">
            <v>0.11147242702502023</v>
          </cell>
          <cell r="J970">
            <v>3.8144054200042118E-5</v>
          </cell>
          <cell r="K970">
            <v>3.5283402126155184E-5</v>
          </cell>
          <cell r="L970">
            <v>3.8460768716493607E-2</v>
          </cell>
          <cell r="M970">
            <v>0.18483360532603232</v>
          </cell>
          <cell r="N970">
            <v>0.35513858476560345</v>
          </cell>
          <cell r="O970">
            <v>0.41309459733113041</v>
          </cell>
        </row>
        <row r="971">
          <cell r="A971" t="str">
            <v>RHEM-SHLTHCHPNGA</v>
          </cell>
          <cell r="B971" t="str">
            <v>VAR_fout</v>
          </cell>
          <cell r="C971" t="str">
            <v>RHEM-SHLTHC-NGA</v>
          </cell>
          <cell r="D971">
            <v>4.6310576260809047E-2</v>
          </cell>
          <cell r="E971">
            <v>1.7284957383171876E-3</v>
          </cell>
          <cell r="F971">
            <v>0.26896517255393299</v>
          </cell>
          <cell r="G971">
            <v>0.26512059893336759</v>
          </cell>
          <cell r="H971">
            <v>0.2529234006091905</v>
          </cell>
          <cell r="I971">
            <v>0.10909470438957002</v>
          </cell>
          <cell r="L971">
            <v>3.6080244538265409E-2</v>
          </cell>
          <cell r="M971">
            <v>0.18029499625764803</v>
          </cell>
          <cell r="N971">
            <v>0.3488886143347954</v>
          </cell>
          <cell r="O971">
            <v>0.40473282490305229</v>
          </cell>
        </row>
        <row r="972">
          <cell r="A972" t="str">
            <v>RHEM-SHLTHCHPNGA</v>
          </cell>
          <cell r="B972" t="str">
            <v>VAR_fin</v>
          </cell>
          <cell r="C972" t="str">
            <v>RHEM_LTH_CHPNGA_ON</v>
          </cell>
          <cell r="D972">
            <v>4.677835985940304E-2</v>
          </cell>
          <cell r="E972">
            <v>1.7459552912294828E-3</v>
          </cell>
          <cell r="F972">
            <v>0.27168199247871994</v>
          </cell>
          <cell r="G972">
            <v>0.26779858478117913</v>
          </cell>
          <cell r="H972">
            <v>0.25547818243352594</v>
          </cell>
          <cell r="I972">
            <v>0.11019667110057575</v>
          </cell>
          <cell r="L972">
            <v>3.6444691452793346E-2</v>
          </cell>
          <cell r="M972">
            <v>0.18211615783600812</v>
          </cell>
          <cell r="N972">
            <v>0.35241274175231907</v>
          </cell>
          <cell r="O972">
            <v>0.40882103525560831</v>
          </cell>
        </row>
        <row r="973">
          <cell r="A973" t="str">
            <v>RHEM-SHLTHCHPNGA</v>
          </cell>
          <cell r="B973" t="str">
            <v>VAR_fin</v>
          </cell>
          <cell r="C973" t="str">
            <v>RHEMLTHCHPC</v>
          </cell>
          <cell r="D973">
            <v>4.6310576260809047E-2</v>
          </cell>
          <cell r="E973">
            <v>1.7284957383171876E-3</v>
          </cell>
          <cell r="F973">
            <v>0.26896517255393299</v>
          </cell>
          <cell r="G973">
            <v>0.26512059893336759</v>
          </cell>
          <cell r="H973">
            <v>0.2529234006091905</v>
          </cell>
          <cell r="I973">
            <v>0.10909470438957002</v>
          </cell>
          <cell r="L973">
            <v>3.6080244538265409E-2</v>
          </cell>
          <cell r="M973">
            <v>0.18029499625764803</v>
          </cell>
          <cell r="N973">
            <v>0.3488886143347954</v>
          </cell>
          <cell r="O973">
            <v>0.40473282490305229</v>
          </cell>
        </row>
        <row r="974">
          <cell r="A974" t="str">
            <v>RHEM-SHLTHCHPNGA</v>
          </cell>
          <cell r="B974" t="str">
            <v>VAR_ncap</v>
          </cell>
          <cell r="C974" t="str">
            <v>-</v>
          </cell>
          <cell r="D974">
            <v>2.81622165798669E-6</v>
          </cell>
          <cell r="E974">
            <v>1.3580540431380099E-4</v>
          </cell>
          <cell r="F974">
            <v>2.1071934219268101E-2</v>
          </cell>
          <cell r="G974">
            <v>1.37180270926973E-2</v>
          </cell>
          <cell r="H974">
            <v>1.12342219008798E-2</v>
          </cell>
          <cell r="I974">
            <v>5.4867824579288597E-3</v>
          </cell>
          <cell r="J974">
            <v>2.17993055452557E-7</v>
          </cell>
          <cell r="K974">
            <v>2.89620407747884E-7</v>
          </cell>
          <cell r="L974">
            <v>3.7976483107864298E-3</v>
          </cell>
          <cell r="M974">
            <v>1.2792201356540399E-2</v>
          </cell>
          <cell r="N974">
            <v>2.0793391934971699E-2</v>
          </cell>
          <cell r="O974">
            <v>2.1516155842758799E-2</v>
          </cell>
        </row>
        <row r="975">
          <cell r="A975" t="str">
            <v>RHEM-SHLTHCHPNGA</v>
          </cell>
          <cell r="B975" t="str">
            <v>VAR_cap</v>
          </cell>
          <cell r="C975" t="str">
            <v>-</v>
          </cell>
          <cell r="D975">
            <v>6.8010172202067161E-3</v>
          </cell>
          <cell r="E975">
            <v>2.0736916407806776E-4</v>
          </cell>
          <cell r="F975">
            <v>2.121204292543807E-2</v>
          </cell>
          <cell r="G975">
            <v>2.0458052718517028E-2</v>
          </cell>
          <cell r="H975">
            <v>1.9488459511992483E-2</v>
          </cell>
          <cell r="I975">
            <v>8.4231599465365986E-3</v>
          </cell>
          <cell r="K975">
            <v>-2.9490299091605721E-17</v>
          </cell>
          <cell r="L975">
            <v>3.7976950948038707E-3</v>
          </cell>
          <cell r="M975">
            <v>1.4542614776807281E-2</v>
          </cell>
          <cell r="N975">
            <v>2.7219888790778791E-2</v>
          </cell>
          <cell r="O975">
            <v>3.2240927761385998E-2</v>
          </cell>
        </row>
        <row r="976">
          <cell r="A976" t="str">
            <v>D-RHES_SOLELC</v>
          </cell>
          <cell r="B976" t="str">
            <v>VAR_fout</v>
          </cell>
          <cell r="C976" t="str">
            <v>RHES_ELC</v>
          </cell>
          <cell r="D976">
            <v>1.4197538496564779</v>
          </cell>
          <cell r="E976">
            <v>1.5134615286426789</v>
          </cell>
          <cell r="F976">
            <v>3.8651853393734572</v>
          </cell>
          <cell r="G976">
            <v>5.8439727062745295</v>
          </cell>
          <cell r="H976">
            <v>7.0724419798158173</v>
          </cell>
          <cell r="I976">
            <v>10.108114195896265</v>
          </cell>
          <cell r="J976">
            <v>15.721237535729323</v>
          </cell>
          <cell r="K976">
            <v>18.439007011827361</v>
          </cell>
          <cell r="L976">
            <v>18.117210802703053</v>
          </cell>
          <cell r="M976">
            <v>18.932760802719937</v>
          </cell>
          <cell r="N976">
            <v>19.434334846477761</v>
          </cell>
          <cell r="O976">
            <v>19.213866306120423</v>
          </cell>
        </row>
        <row r="977">
          <cell r="A977" t="str">
            <v>D-RHES_SOLELC</v>
          </cell>
          <cell r="B977" t="str">
            <v>VAR_fout</v>
          </cell>
          <cell r="C977" t="str">
            <v>ELC5</v>
          </cell>
          <cell r="D977">
            <v>0.71518523907818388</v>
          </cell>
          <cell r="E977">
            <v>1.8772340299506294</v>
          </cell>
          <cell r="F977">
            <v>6.9850126596747906</v>
          </cell>
          <cell r="G977">
            <v>13.044549032586776</v>
          </cell>
          <cell r="H977">
            <v>12.768477656098499</v>
          </cell>
          <cell r="I977">
            <v>10.644446843067858</v>
          </cell>
          <cell r="J977">
            <v>18.194854372021823</v>
          </cell>
          <cell r="K977">
            <v>19.282284256355432</v>
          </cell>
          <cell r="L977">
            <v>20.617068068512989</v>
          </cell>
          <cell r="M977">
            <v>21.573998715855993</v>
          </cell>
          <cell r="N977">
            <v>23.274476333156084</v>
          </cell>
          <cell r="O977">
            <v>25.622966492696619</v>
          </cell>
        </row>
        <row r="978">
          <cell r="A978" t="str">
            <v>D-RHES_SOLELC</v>
          </cell>
          <cell r="B978" t="str">
            <v>VAR_fin</v>
          </cell>
          <cell r="C978" t="str">
            <v>RHES_SOL_ELC</v>
          </cell>
          <cell r="D978">
            <v>2.1349390887346629</v>
          </cell>
          <cell r="E978">
            <v>3.3906654493560549</v>
          </cell>
          <cell r="F978">
            <v>10.850197999048245</v>
          </cell>
          <cell r="G978">
            <v>18.888521738861311</v>
          </cell>
          <cell r="H978">
            <v>19.840919635914322</v>
          </cell>
          <cell r="I978">
            <v>20.752561038964128</v>
          </cell>
          <cell r="J978">
            <v>33.916091907751145</v>
          </cell>
          <cell r="K978">
            <v>37.721291268182803</v>
          </cell>
          <cell r="L978">
            <v>38.734278871215992</v>
          </cell>
          <cell r="M978">
            <v>40.506759518575883</v>
          </cell>
          <cell r="N978">
            <v>42.708811179633834</v>
          </cell>
          <cell r="O978">
            <v>44.836832798817056</v>
          </cell>
        </row>
        <row r="979">
          <cell r="A979" t="str">
            <v>RHNM-SHCONBR1</v>
          </cell>
          <cell r="B979" t="str">
            <v>VAR_ncap</v>
          </cell>
          <cell r="C979" t="str">
            <v>-</v>
          </cell>
          <cell r="F979">
            <v>1.3966244875866201E-7</v>
          </cell>
          <cell r="G979">
            <v>1.7983943926605999E-7</v>
          </cell>
          <cell r="H979">
            <v>2.0421792144799799E-7</v>
          </cell>
        </row>
        <row r="980">
          <cell r="A980" t="str">
            <v>RHNM-SHCONBR1</v>
          </cell>
          <cell r="B980" t="str">
            <v>VAR_cap</v>
          </cell>
          <cell r="C980" t="str">
            <v>-</v>
          </cell>
          <cell r="F980">
            <v>1.3966244875866201E-7</v>
          </cell>
          <cell r="G980">
            <v>3.1950188802472202E-7</v>
          </cell>
          <cell r="H980">
            <v>5.2371980947272096E-7</v>
          </cell>
          <cell r="I980">
            <v>5.2371980947272096E-7</v>
          </cell>
          <cell r="J980">
            <v>5.2371980947272096E-7</v>
          </cell>
          <cell r="K980">
            <v>5.2371980947272096E-7</v>
          </cell>
          <cell r="L980">
            <v>3.782018578765E-7</v>
          </cell>
          <cell r="M980">
            <v>2.0421792144799799E-7</v>
          </cell>
          <cell r="N980">
            <v>3.6171471011247699E-8</v>
          </cell>
        </row>
        <row r="981">
          <cell r="A981" t="str">
            <v>D-DH2</v>
          </cell>
          <cell r="B981" t="str">
            <v>VAR_fout</v>
          </cell>
          <cell r="C981" t="str">
            <v>H2</v>
          </cell>
          <cell r="G981">
            <v>2.1285826867017382E-5</v>
          </cell>
          <cell r="H981">
            <v>1.2586346538337413E-4</v>
          </cell>
          <cell r="I981">
            <v>2.5268645808647254</v>
          </cell>
          <cell r="J981">
            <v>3.033498636874965</v>
          </cell>
          <cell r="K981">
            <v>3.1191082626659155</v>
          </cell>
          <cell r="L981">
            <v>3.1191123572619919</v>
          </cell>
          <cell r="M981">
            <v>3.1191167428152822</v>
          </cell>
          <cell r="N981">
            <v>3.119121224481995</v>
          </cell>
          <cell r="O981">
            <v>3.1191382078936636</v>
          </cell>
        </row>
        <row r="982">
          <cell r="A982" t="str">
            <v>D-DH2</v>
          </cell>
          <cell r="B982" t="str">
            <v>VAR_fin</v>
          </cell>
          <cell r="C982" t="str">
            <v>H2_E</v>
          </cell>
          <cell r="G982">
            <v>2.1500835219209489E-5</v>
          </cell>
          <cell r="H982">
            <v>1.271348135185598E-4</v>
          </cell>
          <cell r="I982">
            <v>2.5523884655199258</v>
          </cell>
          <cell r="J982">
            <v>3.0641400372474425</v>
          </cell>
          <cell r="K982">
            <v>3.1506144067332458</v>
          </cell>
          <cell r="L982">
            <v>3.1506185426888815</v>
          </cell>
          <cell r="M982">
            <v>3.1506229725406913</v>
          </cell>
          <cell r="N982">
            <v>3.150627499476764</v>
          </cell>
          <cell r="O982">
            <v>3.1506446544380449</v>
          </cell>
        </row>
        <row r="983">
          <cell r="A983" t="str">
            <v>D-DH2</v>
          </cell>
          <cell r="B983" t="str">
            <v>VAR_ncap</v>
          </cell>
          <cell r="C983" t="str">
            <v>-</v>
          </cell>
          <cell r="G983">
            <v>3.00409663989637E-4</v>
          </cell>
          <cell r="H983">
            <v>2.84236390930963E-4</v>
          </cell>
          <cell r="I983">
            <v>0.33909057480752403</v>
          </cell>
          <cell r="J983">
            <v>6.8021883798537894E-2</v>
          </cell>
          <cell r="K983">
            <v>1.16947316691244E-2</v>
          </cell>
          <cell r="L983">
            <v>5.5031643225739601E-5</v>
          </cell>
          <cell r="M983">
            <v>3.6129447314606498E-4</v>
          </cell>
          <cell r="N983">
            <v>1.249673508183E-4</v>
          </cell>
          <cell r="O983">
            <v>1.6076332725823001E-3</v>
          </cell>
        </row>
        <row r="984">
          <cell r="A984" t="str">
            <v>D-DH2</v>
          </cell>
          <cell r="B984" t="str">
            <v>VAR_cap</v>
          </cell>
          <cell r="C984" t="str">
            <v>-</v>
          </cell>
          <cell r="G984">
            <v>3.00409663989637E-4</v>
          </cell>
          <cell r="H984">
            <v>5.8464605492060005E-4</v>
          </cell>
          <cell r="I984">
            <v>0.33967522086244401</v>
          </cell>
          <cell r="J984">
            <v>0.40769710466098202</v>
          </cell>
          <cell r="K984">
            <v>0.41939183633010602</v>
          </cell>
          <cell r="L984">
            <v>0.41944686797333203</v>
          </cell>
          <cell r="M984">
            <v>0.41980816244647801</v>
          </cell>
          <cell r="N984">
            <v>0.41983789582109998</v>
          </cell>
          <cell r="O984">
            <v>0.421240353405889</v>
          </cell>
        </row>
        <row r="985">
          <cell r="A985" t="str">
            <v>ITOT-SWHHFOBR</v>
          </cell>
          <cell r="B985" t="str">
            <v>VAR_fout</v>
          </cell>
          <cell r="C985" t="str">
            <v>ITOT-SWH</v>
          </cell>
          <cell r="D985">
            <v>1.8458477650669949</v>
          </cell>
          <cell r="E985">
            <v>1.8458328755687807</v>
          </cell>
          <cell r="F985">
            <v>9.9234310834279398E-3</v>
          </cell>
          <cell r="G985">
            <v>2.32632439765102E-3</v>
          </cell>
          <cell r="H985">
            <v>3.2933582706347738E-3</v>
          </cell>
          <cell r="I985">
            <v>6.0904371348995297E-3</v>
          </cell>
          <cell r="J985">
            <v>2.8075712741983845E-3</v>
          </cell>
        </row>
        <row r="986">
          <cell r="A986" t="str">
            <v>ITOT-SWHHFOBR</v>
          </cell>
          <cell r="B986" t="str">
            <v>VAR_fout</v>
          </cell>
          <cell r="C986" t="str">
            <v>CO2_I</v>
          </cell>
          <cell r="D986">
            <v>210.21301964896799</v>
          </cell>
          <cell r="E986">
            <v>209.305841129219</v>
          </cell>
          <cell r="F986">
            <v>1.11803082714067</v>
          </cell>
          <cell r="G986">
            <v>0.25932244461690701</v>
          </cell>
          <cell r="H986">
            <v>0.36327490280437302</v>
          </cell>
          <cell r="I986">
            <v>0.66484304006700501</v>
          </cell>
          <cell r="J986">
            <v>0.30333489518656598</v>
          </cell>
        </row>
        <row r="987">
          <cell r="A987" t="str">
            <v>ITOT-SWHHFOBR</v>
          </cell>
          <cell r="B987" t="str">
            <v>VAR_fin</v>
          </cell>
          <cell r="C987" t="str">
            <v>IHFO</v>
          </cell>
          <cell r="D987">
            <v>2.7300392162203675</v>
          </cell>
          <cell r="E987">
            <v>2.7182576770028435</v>
          </cell>
          <cell r="F987">
            <v>1.4519880871956742E-2</v>
          </cell>
          <cell r="G987">
            <v>3.3678239560637267E-3</v>
          </cell>
          <cell r="H987">
            <v>4.7178558805762759E-3</v>
          </cell>
          <cell r="I987">
            <v>8.634325195675396E-3</v>
          </cell>
          <cell r="J987">
            <v>3.9394142232021543E-3</v>
          </cell>
        </row>
        <row r="988">
          <cell r="A988" t="str">
            <v>ITOT-SWHHFOBR</v>
          </cell>
          <cell r="B988" t="str">
            <v>VAR_ncap</v>
          </cell>
          <cell r="C988" t="str">
            <v>-</v>
          </cell>
          <cell r="D988">
            <v>4.9758892103093097E-3</v>
          </cell>
          <cell r="E988">
            <v>1.8407798397079199E-4</v>
          </cell>
          <cell r="F988">
            <v>1.04108359393825E-4</v>
          </cell>
          <cell r="G988">
            <v>6.7006537762480706E-5</v>
          </cell>
          <cell r="H988">
            <v>2.2190047231591199E-4</v>
          </cell>
          <cell r="I988">
            <v>3.5923006479979101E-4</v>
          </cell>
          <cell r="J988">
            <v>7.2614940153684903E-5</v>
          </cell>
          <cell r="K988">
            <v>1.8383355404251899E-7</v>
          </cell>
          <cell r="L988">
            <v>2.2306476510602101E-7</v>
          </cell>
          <cell r="M988">
            <v>2.2629566515449799E-7</v>
          </cell>
          <cell r="N988">
            <v>1.5623347907910701E-7</v>
          </cell>
          <cell r="O988">
            <v>1.1381935438776901E-7</v>
          </cell>
        </row>
        <row r="989">
          <cell r="A989" t="str">
            <v>ITOT-SWHHFOBR</v>
          </cell>
          <cell r="B989" t="str">
            <v>VAR_cap</v>
          </cell>
          <cell r="C989" t="str">
            <v>-</v>
          </cell>
          <cell r="D989">
            <v>0.10569288921030931</v>
          </cell>
          <cell r="E989">
            <v>0.10581948733642568</v>
          </cell>
          <cell r="F989">
            <v>9.3814971272991599E-4</v>
          </cell>
          <cell r="G989">
            <v>2.1823615745140967E-4</v>
          </cell>
          <cell r="H989">
            <v>3.0972143894385934E-4</v>
          </cell>
          <cell r="I989">
            <v>5.7315198952189882E-4</v>
          </cell>
          <cell r="J989">
            <v>2.6347388570097607E-4</v>
          </cell>
          <cell r="K989">
            <v>2.1772405213037367E-8</v>
          </cell>
          <cell r="L989">
            <v>1.5358520021998483E-8</v>
          </cell>
          <cell r="M989">
            <v>2.1499489060804022E-8</v>
          </cell>
          <cell r="N989">
            <v>1.5748445193640086E-8</v>
          </cell>
          <cell r="O989">
            <v>3.1412614509412014E-8</v>
          </cell>
        </row>
        <row r="990">
          <cell r="A990" t="str">
            <v>RHSA-WHSTG-ELCHP</v>
          </cell>
          <cell r="B990" t="str">
            <v>VAR_fout</v>
          </cell>
          <cell r="C990" t="str">
            <v>RHSA-WHAELCH</v>
          </cell>
          <cell r="F990">
            <v>0.89321890716234331</v>
          </cell>
          <cell r="G990">
            <v>1.2634525000819727</v>
          </cell>
          <cell r="H990">
            <v>2.2537814138404344</v>
          </cell>
          <cell r="I990">
            <v>2.3522218736058997</v>
          </cell>
          <cell r="J990">
            <v>2.460163879291358</v>
          </cell>
          <cell r="K990">
            <v>2.6366364966525828</v>
          </cell>
          <cell r="L990">
            <v>2.4908017397507574</v>
          </cell>
          <cell r="M990">
            <v>2.6346923415767742</v>
          </cell>
          <cell r="N990">
            <v>2.3236453000940371</v>
          </cell>
          <cell r="O990">
            <v>2.4543300577303118</v>
          </cell>
        </row>
        <row r="991">
          <cell r="A991" t="str">
            <v>RHSA-WHSTG-ELCHP</v>
          </cell>
          <cell r="B991" t="str">
            <v>VAR_fin</v>
          </cell>
          <cell r="C991" t="str">
            <v>RHSA-WHAELCH</v>
          </cell>
          <cell r="F991">
            <v>0.89325220327817956</v>
          </cell>
          <cell r="G991">
            <v>1.2635073344669125</v>
          </cell>
          <cell r="H991">
            <v>2.2538606268285779</v>
          </cell>
          <cell r="I991">
            <v>2.352319503010821</v>
          </cell>
          <cell r="J991">
            <v>2.4602583713962822</v>
          </cell>
          <cell r="K991">
            <v>2.6367408151489489</v>
          </cell>
          <cell r="L991">
            <v>2.4909063472604318</v>
          </cell>
          <cell r="M991">
            <v>2.6348077435827482</v>
          </cell>
          <cell r="N991">
            <v>2.3237479705485988</v>
          </cell>
          <cell r="O991">
            <v>2.4544422386275309</v>
          </cell>
        </row>
        <row r="992">
          <cell r="A992" t="str">
            <v>RHSA-WHSTG-ELCHP</v>
          </cell>
          <cell r="B992" t="str">
            <v>VAR_ncap</v>
          </cell>
          <cell r="C992" t="str">
            <v>-</v>
          </cell>
          <cell r="D992">
            <v>2.90542694186453E-2</v>
          </cell>
          <cell r="E992">
            <v>2.9382203398357998E-2</v>
          </cell>
          <cell r="F992">
            <v>2.3917499649427802E-2</v>
          </cell>
          <cell r="G992">
            <v>5.1210673166048402E-2</v>
          </cell>
          <cell r="H992">
            <v>0.115933122858853</v>
          </cell>
          <cell r="I992">
            <v>0.109860950495655</v>
          </cell>
          <cell r="J992">
            <v>4.2980631191646898E-2</v>
          </cell>
          <cell r="K992">
            <v>0.117983742123018</v>
          </cell>
          <cell r="L992">
            <v>0.12382488048739899</v>
          </cell>
          <cell r="M992">
            <v>6.6253047105994403E-2</v>
          </cell>
          <cell r="N992">
            <v>0.10251525987537299</v>
          </cell>
          <cell r="O992">
            <v>0.13257629413119901</v>
          </cell>
        </row>
        <row r="993">
          <cell r="A993" t="str">
            <v>RHSA-WHSTG-ELCHP</v>
          </cell>
          <cell r="B993" t="str">
            <v>VAR_cap</v>
          </cell>
          <cell r="C993" t="str">
            <v>-</v>
          </cell>
          <cell r="D993">
            <v>2.9055508948048387E-2</v>
          </cell>
          <cell r="E993">
            <v>5.7930137064108982E-2</v>
          </cell>
          <cell r="F993">
            <v>8.1722328190572402E-2</v>
          </cell>
          <cell r="G993">
            <v>0.13277175780696643</v>
          </cell>
          <cell r="H993">
            <v>0.21260272870049285</v>
          </cell>
          <cell r="I993">
            <v>0.27171779974290033</v>
          </cell>
          <cell r="J993">
            <v>0.26830438052612388</v>
          </cell>
          <cell r="K993">
            <v>0.26968319325090206</v>
          </cell>
          <cell r="L993">
            <v>0.29426533846335978</v>
          </cell>
          <cell r="M993">
            <v>0.30610989541947464</v>
          </cell>
          <cell r="N993">
            <v>0.27169125176017472</v>
          </cell>
          <cell r="O993">
            <v>0.29928403407989163</v>
          </cell>
        </row>
        <row r="994">
          <cell r="A994" t="str">
            <v>ITOT-SWHSTG-ELCHP</v>
          </cell>
          <cell r="B994" t="str">
            <v>VAR_fout</v>
          </cell>
          <cell r="C994" t="str">
            <v>ITOT-SWHAELCH</v>
          </cell>
          <cell r="D994">
            <v>1.3742725993590753E-5</v>
          </cell>
          <cell r="E994">
            <v>1.6798997152226662E-5</v>
          </cell>
          <cell r="F994">
            <v>1.3147355809070529E-2</v>
          </cell>
          <cell r="G994">
            <v>4.0552497032188672E-3</v>
          </cell>
          <cell r="H994">
            <v>8.508660813917851E-3</v>
          </cell>
          <cell r="I994">
            <v>1.1460240566629597E-2</v>
          </cell>
          <cell r="J994">
            <v>0.53741787283280562</v>
          </cell>
          <cell r="K994">
            <v>0.26717093436484202</v>
          </cell>
          <cell r="L994">
            <v>1.1881110263109953</v>
          </cell>
          <cell r="M994">
            <v>0.15031118285498238</v>
          </cell>
          <cell r="N994">
            <v>0.91261449026997776</v>
          </cell>
          <cell r="O994">
            <v>1.3452286053110354</v>
          </cell>
        </row>
        <row r="995">
          <cell r="A995" t="str">
            <v>ITOT-SWHSTG-ELCHP</v>
          </cell>
          <cell r="B995" t="str">
            <v>VAR_fin</v>
          </cell>
          <cell r="C995" t="str">
            <v>ITOT-SWHAELCH</v>
          </cell>
          <cell r="D995">
            <v>2.0456300860736049E-5</v>
          </cell>
          <cell r="E995">
            <v>2.3163436179001265E-5</v>
          </cell>
          <cell r="F995">
            <v>1.6984641406254167E-2</v>
          </cell>
          <cell r="G995">
            <v>5.0999841674586504E-3</v>
          </cell>
          <cell r="H995">
            <v>1.0354845881444535E-2</v>
          </cell>
          <cell r="I995">
            <v>1.3532978579887502E-2</v>
          </cell>
          <cell r="J995">
            <v>0.61425241526373553</v>
          </cell>
          <cell r="K995">
            <v>0.29691875766419307</v>
          </cell>
          <cell r="L995">
            <v>1.320197196802581</v>
          </cell>
          <cell r="M995">
            <v>0.16708653694966991</v>
          </cell>
          <cell r="N995">
            <v>1.014086177532419</v>
          </cell>
          <cell r="O995">
            <v>1.4947695719819041</v>
          </cell>
        </row>
        <row r="996">
          <cell r="A996" t="str">
            <v>ITOT-SWHSTG-ELCHP</v>
          </cell>
          <cell r="B996" t="str">
            <v>VAR_ncap</v>
          </cell>
          <cell r="C996" t="str">
            <v>-</v>
          </cell>
          <cell r="D996">
            <v>2.2573202895753101E-2</v>
          </cell>
          <cell r="E996">
            <v>1.5863163744931201E-4</v>
          </cell>
          <cell r="F996">
            <v>2.7609299638764E-2</v>
          </cell>
          <cell r="G996">
            <v>3.13073849039971E-2</v>
          </cell>
          <cell r="H996">
            <v>3.6742649061655003E-2</v>
          </cell>
          <cell r="I996">
            <v>5.6543313386568497E-2</v>
          </cell>
          <cell r="J996">
            <v>5.4583454839594099E-2</v>
          </cell>
          <cell r="K996">
            <v>6.5219533167968302E-2</v>
          </cell>
          <cell r="L996">
            <v>5.1018558256434601E-2</v>
          </cell>
          <cell r="M996">
            <v>5.5420858540004801E-2</v>
          </cell>
          <cell r="N996">
            <v>6.9327090279383302E-2</v>
          </cell>
          <cell r="O996">
            <v>4.6019300701659702E-2</v>
          </cell>
        </row>
        <row r="997">
          <cell r="A997" t="str">
            <v>ITOT-SWHSTG-ELCHP</v>
          </cell>
          <cell r="B997" t="str">
            <v>VAR_cap</v>
          </cell>
          <cell r="C997" t="str">
            <v>-</v>
          </cell>
          <cell r="D997">
            <v>2.2573202895753101E-2</v>
          </cell>
          <cell r="E997">
            <v>1.8153937677039069E-2</v>
          </cell>
          <cell r="F997">
            <v>4.5679360840897583E-2</v>
          </cell>
          <cell r="G997">
            <v>7.6848785799002978E-2</v>
          </cell>
          <cell r="H997">
            <v>9.9352948918560627E-2</v>
          </cell>
          <cell r="I997">
            <v>0.12380250569400447</v>
          </cell>
          <cell r="J997">
            <v>0.1473761423436161</v>
          </cell>
          <cell r="K997">
            <v>0.17515453566093853</v>
          </cell>
          <cell r="L997">
            <v>0.17029490749653328</v>
          </cell>
          <cell r="M997">
            <v>0.16957700639858517</v>
          </cell>
          <cell r="N997">
            <v>0.16847305638956023</v>
          </cell>
          <cell r="O997">
            <v>0.16852550527679178</v>
          </cell>
        </row>
        <row r="998">
          <cell r="A998" t="str">
            <v>D-RHNS_LTH_CHPWOD</v>
          </cell>
          <cell r="B998" t="str">
            <v>VAR_fout</v>
          </cell>
          <cell r="C998" t="str">
            <v>RHNS_LTH_CHPWOD_ON</v>
          </cell>
          <cell r="D998">
            <v>8.7862861240041218E-6</v>
          </cell>
          <cell r="E998">
            <v>9.0505685935742605E-6</v>
          </cell>
          <cell r="F998">
            <v>1.299460866725317E-6</v>
          </cell>
          <cell r="G998">
            <v>4.8317211295844124E-3</v>
          </cell>
          <cell r="H998">
            <v>1.2115615707812834E-2</v>
          </cell>
          <cell r="I998">
            <v>2.0642470568274604E-2</v>
          </cell>
          <cell r="J998">
            <v>1.6266770661426139E-2</v>
          </cell>
          <cell r="K998">
            <v>2.3030263039588352E-2</v>
          </cell>
          <cell r="L998">
            <v>1.2200693511673671E-2</v>
          </cell>
          <cell r="M998">
            <v>1.784698459920013E-2</v>
          </cell>
          <cell r="N998">
            <v>1.0176597436054926E-2</v>
          </cell>
          <cell r="O998">
            <v>1.904629201347352E-2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RHSA_LTH</v>
          </cell>
          <cell r="D999">
            <v>1.2299336800993785E-5</v>
          </cell>
          <cell r="E999">
            <v>1.666643872257257E-5</v>
          </cell>
          <cell r="F999">
            <v>2.2100060698185263E-5</v>
          </cell>
          <cell r="G999">
            <v>5.334704832053597E-4</v>
          </cell>
          <cell r="H999">
            <v>9.689180509667889E-5</v>
          </cell>
          <cell r="I999">
            <v>9.8723248232937593E-5</v>
          </cell>
          <cell r="J999">
            <v>1.4166680646221788E-3</v>
          </cell>
          <cell r="K999">
            <v>9.7343313346361494E-4</v>
          </cell>
          <cell r="L999">
            <v>2.2009765711471676E-3</v>
          </cell>
          <cell r="M999">
            <v>4.3953075259482147E-4</v>
          </cell>
          <cell r="N999">
            <v>2.355887959655033E-3</v>
          </cell>
          <cell r="O999">
            <v>2.5210883526054852E-4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LTH</v>
          </cell>
          <cell r="E1000">
            <v>1.2431158912201244E-5</v>
          </cell>
          <cell r="F1000">
            <v>1.2468067466002404E-5</v>
          </cell>
          <cell r="G1000">
            <v>2.915380053164964E-5</v>
          </cell>
          <cell r="H1000">
            <v>3.7117572696611627E-5</v>
          </cell>
          <cell r="I1000">
            <v>5.4801103813863768E-5</v>
          </cell>
          <cell r="J1000">
            <v>6.2701706708095223E-5</v>
          </cell>
          <cell r="K1000">
            <v>6.9358439192853901E-5</v>
          </cell>
          <cell r="L1000">
            <v>5.7339157071899738E-5</v>
          </cell>
          <cell r="M1000">
            <v>7.198314709389222E-5</v>
          </cell>
          <cell r="N1000">
            <v>6.1249542122167249E-5</v>
          </cell>
          <cell r="O1000">
            <v>8.965552757168776E-5</v>
          </cell>
        </row>
        <row r="1001">
          <cell r="A1001" t="str">
            <v>D-RHNS_LTH_CHPWOD</v>
          </cell>
          <cell r="B1001" t="str">
            <v>VAR_fin</v>
          </cell>
          <cell r="C1001" t="str">
            <v>RHNS_LTH_CHPWOD</v>
          </cell>
          <cell r="D1001">
            <v>2.1085622924997895E-5</v>
          </cell>
          <cell r="E1001">
            <v>3.814816622834805E-5</v>
          </cell>
          <cell r="F1001">
            <v>3.5867589030912961E-5</v>
          </cell>
          <cell r="G1001">
            <v>5.3943454133214223E-3</v>
          </cell>
          <cell r="H1001">
            <v>1.2249625085606135E-2</v>
          </cell>
          <cell r="I1001">
            <v>2.079599492032139E-2</v>
          </cell>
          <cell r="J1001">
            <v>1.7746140432756411E-2</v>
          </cell>
          <cell r="K1001">
            <v>2.4073054612244824E-2</v>
          </cell>
          <cell r="L1001">
            <v>1.4459009239892748E-2</v>
          </cell>
          <cell r="M1001">
            <v>1.8358498498888834E-2</v>
          </cell>
          <cell r="N1001">
            <v>1.2593734937832104E-2</v>
          </cell>
          <cell r="O1001">
            <v>1.9388056376305762E-2</v>
          </cell>
        </row>
        <row r="1002">
          <cell r="A1002" t="str">
            <v>D-SBIO</v>
          </cell>
          <cell r="B1002" t="str">
            <v>VAR_fout</v>
          </cell>
          <cell r="C1002" t="str">
            <v>SBIO</v>
          </cell>
          <cell r="D1002">
            <v>4.0477869980016532</v>
          </cell>
          <cell r="E1002">
            <v>4.5877332228489642</v>
          </cell>
          <cell r="F1002">
            <v>4.4254315006799123</v>
          </cell>
          <cell r="G1002">
            <v>4.5110946264871439</v>
          </cell>
          <cell r="H1002">
            <v>4.9365166809444316</v>
          </cell>
          <cell r="I1002">
            <v>6.7062706689409568</v>
          </cell>
          <cell r="J1002">
            <v>6.7062933084152547</v>
          </cell>
          <cell r="K1002">
            <v>6.7063008575606302</v>
          </cell>
          <cell r="L1002">
            <v>6.7063553527662005</v>
          </cell>
          <cell r="M1002">
            <v>6.7065171662411753</v>
          </cell>
          <cell r="N1002">
            <v>7.2711873725759135</v>
          </cell>
          <cell r="O1002">
            <v>7.2740473469332168</v>
          </cell>
        </row>
        <row r="1003">
          <cell r="A1003" t="str">
            <v>D-SBIO</v>
          </cell>
          <cell r="B1003" t="str">
            <v>VAR_fin</v>
          </cell>
          <cell r="C1003" t="str">
            <v>BIO</v>
          </cell>
          <cell r="D1003">
            <v>4.0477869980016532</v>
          </cell>
          <cell r="E1003">
            <v>4.5877332228489642</v>
          </cell>
          <cell r="F1003">
            <v>4.4254315006799123</v>
          </cell>
          <cell r="G1003">
            <v>4.5110946264871439</v>
          </cell>
          <cell r="H1003">
            <v>4.9365166809444316</v>
          </cell>
          <cell r="I1003">
            <v>6.7062706689409568</v>
          </cell>
          <cell r="J1003">
            <v>6.7062933084152547</v>
          </cell>
          <cell r="K1003">
            <v>6.7063008575606302</v>
          </cell>
          <cell r="L1003">
            <v>6.7063553527662005</v>
          </cell>
          <cell r="M1003">
            <v>6.7065171662411753</v>
          </cell>
          <cell r="N1003">
            <v>7.2711873725759135</v>
          </cell>
          <cell r="O1003">
            <v>7.2740473469332168</v>
          </cell>
        </row>
        <row r="1004">
          <cell r="A1004" t="str">
            <v>RHEM-SHDEM</v>
          </cell>
          <cell r="B1004" t="str">
            <v>VAR_fout</v>
          </cell>
          <cell r="C1004" t="str">
            <v>RHEM-SHD</v>
          </cell>
          <cell r="D1004">
            <v>66.986774791699034</v>
          </cell>
          <cell r="E1004">
            <v>66.832236554610816</v>
          </cell>
          <cell r="F1004">
            <v>66.89351301888513</v>
          </cell>
          <cell r="G1004">
            <v>65.75912460796016</v>
          </cell>
          <cell r="H1004">
            <v>65.029824014067131</v>
          </cell>
          <cell r="I1004">
            <v>64.496684553178937</v>
          </cell>
          <cell r="J1004">
            <v>63.191765114852537</v>
          </cell>
          <cell r="K1004">
            <v>62.757584661612597</v>
          </cell>
          <cell r="L1004">
            <v>60.714862081499298</v>
          </cell>
          <cell r="M1004">
            <v>58.670602785372012</v>
          </cell>
          <cell r="N1004">
            <v>58.688826299205019</v>
          </cell>
          <cell r="O1004">
            <v>49.554861160532084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RHEM-SHNST</v>
          </cell>
          <cell r="D1005">
            <v>9.7961963430747302E-3</v>
          </cell>
          <cell r="E1005">
            <v>4.17949801744217E-4</v>
          </cell>
          <cell r="F1005">
            <v>8.1568568942883574E-3</v>
          </cell>
          <cell r="G1005">
            <v>5.2277162658225162E-3</v>
          </cell>
          <cell r="H1005">
            <v>7.2556049713263081E-3</v>
          </cell>
          <cell r="I1005">
            <v>5.8883236344728545E-3</v>
          </cell>
          <cell r="J1005">
            <v>9.808706679444763E-3</v>
          </cell>
          <cell r="K1005">
            <v>2.1240100724527729E-3</v>
          </cell>
          <cell r="L1005">
            <v>3.9800380099083623E-3</v>
          </cell>
          <cell r="M1005">
            <v>8.870452938655007E-3</v>
          </cell>
          <cell r="N1005">
            <v>4.2917895535557271E-3</v>
          </cell>
          <cell r="O1005">
            <v>3.5250075528076949E-2</v>
          </cell>
        </row>
        <row r="1006">
          <cell r="A1006" t="str">
            <v>RHEM-SHDEM</v>
          </cell>
          <cell r="B1006" t="str">
            <v>VAR_fin</v>
          </cell>
          <cell r="C1006" t="str">
            <v>RHEM-SHPLT</v>
          </cell>
          <cell r="D1006">
            <v>1.3959216027846815</v>
          </cell>
          <cell r="E1006">
            <v>1.6073479486858455</v>
          </cell>
          <cell r="F1006">
            <v>1.6020300834395953</v>
          </cell>
          <cell r="G1006">
            <v>1.6037783090477333</v>
          </cell>
          <cell r="H1006">
            <v>1.6027211019352585</v>
          </cell>
          <cell r="I1006">
            <v>1.6034353903433658</v>
          </cell>
          <cell r="J1006">
            <v>1.6011926473723579</v>
          </cell>
          <cell r="K1006">
            <v>1.6066102970835807</v>
          </cell>
          <cell r="L1006">
            <v>1.6050896277719753</v>
          </cell>
          <cell r="M1006">
            <v>1.599905114733861</v>
          </cell>
          <cell r="N1006">
            <v>1.6051971993370036</v>
          </cell>
          <cell r="O1006">
            <v>1.5641050233938407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RHEM-SHNGAH</v>
          </cell>
          <cell r="D1007">
            <v>9.6876870016829086E-5</v>
          </cell>
          <cell r="E1007">
            <v>1.2973057642988906E-4</v>
          </cell>
          <cell r="F1007">
            <v>2.1084718964255345E-2</v>
          </cell>
          <cell r="G1007">
            <v>2.0479353978818882E-2</v>
          </cell>
          <cell r="H1007">
            <v>0.22103121693076727</v>
          </cell>
          <cell r="I1007">
            <v>0.23000573743610264</v>
          </cell>
          <cell r="J1007">
            <v>3.0128737809436981</v>
          </cell>
          <cell r="K1007">
            <v>3.2921857994554333</v>
          </cell>
          <cell r="L1007">
            <v>3.2900758479369849</v>
          </cell>
          <cell r="M1007">
            <v>3.282899883736154</v>
          </cell>
          <cell r="N1007">
            <v>3.2898904266900075</v>
          </cell>
          <cell r="O1007">
            <v>3.234022665409126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RHEM-SHLTHC-WOD</v>
          </cell>
          <cell r="D1008">
            <v>2.4984592418684838E-3</v>
          </cell>
          <cell r="E1008">
            <v>1.2393716396053611E-5</v>
          </cell>
          <cell r="G1008">
            <v>1.1878248183729893E-2</v>
          </cell>
          <cell r="H1008">
            <v>2.5686865156114881E-2</v>
          </cell>
          <cell r="I1008">
            <v>0.1704511814657779</v>
          </cell>
          <cell r="J1008">
            <v>0.3215111801240278</v>
          </cell>
          <cell r="K1008">
            <v>0.53155156480527788</v>
          </cell>
          <cell r="L1008">
            <v>0.48870241207715925</v>
          </cell>
          <cell r="M1008">
            <v>0.3367469210698496</v>
          </cell>
          <cell r="N1008">
            <v>0.1653583170791976</v>
          </cell>
          <cell r="O1008">
            <v>0.12203185841060243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RHEM-SHSOL</v>
          </cell>
          <cell r="D1009">
            <v>0.40832649879293259</v>
          </cell>
          <cell r="E1009">
            <v>0.47103464730653938</v>
          </cell>
          <cell r="F1009">
            <v>0.46550216254157972</v>
          </cell>
          <cell r="G1009">
            <v>0.46817490339114082</v>
          </cell>
          <cell r="H1009">
            <v>0.41403154768989164</v>
          </cell>
          <cell r="I1009">
            <v>1.3520121197740136</v>
          </cell>
          <cell r="J1009">
            <v>1.6254059845717845</v>
          </cell>
          <cell r="K1009">
            <v>1.6962695442140914</v>
          </cell>
          <cell r="L1009">
            <v>1.2037675342484786</v>
          </cell>
          <cell r="M1009">
            <v>5.9681575774984785E-2</v>
          </cell>
          <cell r="N1009">
            <v>1.079594180995439</v>
          </cell>
          <cell r="O1009">
            <v>0.2104008633691701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RHEM-SHLTHD</v>
          </cell>
          <cell r="D1010">
            <v>2.3240141935963927</v>
          </cell>
          <cell r="E1010">
            <v>3.7882313806872605</v>
          </cell>
          <cell r="F1010">
            <v>3.7096253221661351</v>
          </cell>
          <cell r="G1010">
            <v>3.2026670488664624</v>
          </cell>
          <cell r="H1010">
            <v>2.9243988610997471</v>
          </cell>
          <cell r="I1010">
            <v>3.5745396412932955</v>
          </cell>
          <cell r="J1010">
            <v>3.4792372656371486</v>
          </cell>
          <cell r="K1010">
            <v>3.4622223799876171</v>
          </cell>
          <cell r="L1010">
            <v>3.3249554555174954</v>
          </cell>
          <cell r="M1010">
            <v>2.3740152338902787</v>
          </cell>
          <cell r="N1010">
            <v>3.4151425417267927</v>
          </cell>
          <cell r="O1010">
            <v>2.2516683086170683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RHEM-SHNGA</v>
          </cell>
          <cell r="D1011">
            <v>18.981400668520575</v>
          </cell>
          <cell r="E1011">
            <v>18.839993346425139</v>
          </cell>
          <cell r="F1011">
            <v>19.331730248872478</v>
          </cell>
          <cell r="G1011">
            <v>19.333454453930258</v>
          </cell>
          <cell r="H1011">
            <v>17.390488229501571</v>
          </cell>
          <cell r="I1011">
            <v>11.560963056699325</v>
          </cell>
          <cell r="J1011">
            <v>5.9005199038524738</v>
          </cell>
          <cell r="K1011">
            <v>4.8510621972960895</v>
          </cell>
          <cell r="L1011">
            <v>4.7434890462948864</v>
          </cell>
          <cell r="M1011">
            <v>4.7371599962818385</v>
          </cell>
          <cell r="N1011">
            <v>4.7435847137331919</v>
          </cell>
          <cell r="O1011">
            <v>3.9467416662967003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RHEM-SHELCB</v>
          </cell>
          <cell r="D1012">
            <v>4.6145935426297804</v>
          </cell>
          <cell r="E1012">
            <v>3.7717356975972844</v>
          </cell>
          <cell r="F1012">
            <v>3.1953589761875376</v>
          </cell>
          <cell r="G1012">
            <v>2.6805749921774606</v>
          </cell>
          <cell r="H1012">
            <v>1.5174947664533742</v>
          </cell>
          <cell r="I1012">
            <v>0.95374802748772602</v>
          </cell>
          <cell r="J1012">
            <v>0.63784056478804985</v>
          </cell>
          <cell r="K1012">
            <v>0.34300461262352189</v>
          </cell>
          <cell r="L1012">
            <v>0.35931415531197564</v>
          </cell>
          <cell r="M1012">
            <v>0.49863854428582161</v>
          </cell>
          <cell r="N1012">
            <v>1.8209579053729865</v>
          </cell>
          <cell r="O1012">
            <v>0.32013314404449805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RHEM-SHELCH</v>
          </cell>
          <cell r="D1013">
            <v>9.8860609887978192</v>
          </cell>
          <cell r="E1013">
            <v>11.654676103301142</v>
          </cell>
          <cell r="F1013">
            <v>12.117680434388582</v>
          </cell>
          <cell r="G1013">
            <v>17.700582409850188</v>
          </cell>
          <cell r="H1013">
            <v>24.87984710763239</v>
          </cell>
          <cell r="I1013">
            <v>31.573623549242484</v>
          </cell>
          <cell r="J1013">
            <v>33.267484888555316</v>
          </cell>
          <cell r="K1013">
            <v>33.668387620855661</v>
          </cell>
          <cell r="L1013">
            <v>33.665260034201765</v>
          </cell>
          <cell r="M1013">
            <v>33.654767535175743</v>
          </cell>
          <cell r="N1013">
            <v>33.664290666951523</v>
          </cell>
          <cell r="O1013">
            <v>33.575881818414921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RHEM-SHLFO</v>
          </cell>
          <cell r="D1014">
            <v>23.420700161221717</v>
          </cell>
          <cell r="E1014">
            <v>18.626839861479194</v>
          </cell>
          <cell r="F1014">
            <v>19.391738124500815</v>
          </cell>
          <cell r="G1014">
            <v>14.461051957424566</v>
          </cell>
          <cell r="H1014">
            <v>6.0745317715351508</v>
          </cell>
          <cell r="I1014">
            <v>1.9779905793065652E-2</v>
          </cell>
          <cell r="J1014">
            <v>2.4798504873273158E-2</v>
          </cell>
          <cell r="K1014">
            <v>1.1308861061464245E-2</v>
          </cell>
          <cell r="L1014">
            <v>1.1971086334375455E-2</v>
          </cell>
          <cell r="M1014">
            <v>1.7649159440213658E-2</v>
          </cell>
          <cell r="N1014">
            <v>1.1395652000686615E-2</v>
          </cell>
          <cell r="O1014">
            <v>5.8864609117458104E-2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RHEM-SHCON</v>
          </cell>
          <cell r="D1015">
            <v>1.1521505772805258</v>
          </cell>
          <cell r="E1015">
            <v>2.666611627415381</v>
          </cell>
          <cell r="F1015">
            <v>2.6673180812047859</v>
          </cell>
          <cell r="G1015">
            <v>2.6679749876307199</v>
          </cell>
          <cell r="H1015">
            <v>7.2602491714148059</v>
          </cell>
          <cell r="I1015">
            <v>10.907858930739534</v>
          </cell>
          <cell r="J1015">
            <v>10.908040964285741</v>
          </cell>
          <cell r="K1015">
            <v>10.908820119045277</v>
          </cell>
          <cell r="L1015">
            <v>10.889943666070035</v>
          </cell>
          <cell r="M1015">
            <v>10.888965226016195</v>
          </cell>
          <cell r="N1015">
            <v>7.5139355876911633</v>
          </cell>
          <cell r="O1015">
            <v>3.0824493195733158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RHEM-SHWOD</v>
          </cell>
          <cell r="D1016">
            <v>4.7305775224114788</v>
          </cell>
          <cell r="E1016">
            <v>5.4036644793163511</v>
          </cell>
          <cell r="F1016">
            <v>4.1156540265710513</v>
          </cell>
          <cell r="G1016">
            <v>3.3390858770678107</v>
          </cell>
          <cell r="H1016">
            <v>2.4591726249760524</v>
          </cell>
          <cell r="I1016">
            <v>2.4328674852719017</v>
          </cell>
          <cell r="J1016">
            <v>2.4024026815666879</v>
          </cell>
          <cell r="K1016">
            <v>2.3844040046486823</v>
          </cell>
          <cell r="L1016">
            <v>1.0928932996680265</v>
          </cell>
          <cell r="M1016">
            <v>1.0352589402354824</v>
          </cell>
          <cell r="N1016">
            <v>1.0286963705926797</v>
          </cell>
          <cell r="O1016">
            <v>0.76127164881021636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RHEM-SHLTHC-NGA</v>
          </cell>
          <cell r="D1017">
            <v>6.1018577660403479E-2</v>
          </cell>
          <cell r="E1017">
            <v>2.0241180861997562E-3</v>
          </cell>
          <cell r="F1017">
            <v>0.26816754033033202</v>
          </cell>
          <cell r="G1017">
            <v>0.26475332331213902</v>
          </cell>
          <cell r="H1017">
            <v>0.25347411937325853</v>
          </cell>
          <cell r="I1017">
            <v>0.11207017965035992</v>
          </cell>
          <cell r="J1017">
            <v>1.1816060678087159E-3</v>
          </cell>
          <cell r="K1017">
            <v>1.6721578374891726E-4</v>
          </cell>
          <cell r="L1017">
            <v>3.5978861155271109E-2</v>
          </cell>
          <cell r="M1017">
            <v>0.17660318891701668</v>
          </cell>
          <cell r="N1017">
            <v>0.34704993456920807</v>
          </cell>
          <cell r="O1017">
            <v>0.39259916462037248</v>
          </cell>
        </row>
        <row r="1018">
          <cell r="A1018" t="str">
            <v>ITOT-SWHH2BR</v>
          </cell>
          <cell r="B1018" t="str">
            <v>VAR_fout</v>
          </cell>
          <cell r="C1018" t="str">
            <v>ITOT-SWH</v>
          </cell>
          <cell r="H1018">
            <v>5.5716582684896423</v>
          </cell>
          <cell r="I1018">
            <v>6.4378338547378986</v>
          </cell>
          <cell r="J1018">
            <v>6.4380194673553115</v>
          </cell>
          <cell r="K1018">
            <v>6.6287253315320749</v>
          </cell>
          <cell r="L1018">
            <v>7.9325360107774854</v>
          </cell>
          <cell r="M1018">
            <v>8.6393421992137966</v>
          </cell>
          <cell r="N1018">
            <v>8.6394195288785536</v>
          </cell>
          <cell r="O1018">
            <v>8.6396085065998491</v>
          </cell>
        </row>
        <row r="1019">
          <cell r="A1019" t="str">
            <v>ITOT-SWHH2BR</v>
          </cell>
          <cell r="B1019" t="str">
            <v>VAR_fin</v>
          </cell>
          <cell r="C1019" t="str">
            <v>IH2</v>
          </cell>
          <cell r="H1019">
            <v>6.9061734509670334</v>
          </cell>
          <cell r="I1019">
            <v>7.9624282597463969</v>
          </cell>
          <cell r="J1019">
            <v>7.9453470759707168</v>
          </cell>
          <cell r="K1019">
            <v>8.1629565291582828</v>
          </cell>
          <cell r="L1019">
            <v>9.7643003998280697</v>
          </cell>
          <cell r="M1019">
            <v>10.629711018990912</v>
          </cell>
          <cell r="N1019">
            <v>10.625200362679214</v>
          </cell>
          <cell r="O1019">
            <v>10.620830864555199</v>
          </cell>
        </row>
        <row r="1020">
          <cell r="A1020" t="str">
            <v>ITOT-SWHH2BR</v>
          </cell>
          <cell r="B1020" t="str">
            <v>VAR_ncap</v>
          </cell>
          <cell r="C1020" t="str">
            <v>-</v>
          </cell>
          <cell r="H1020">
            <v>0.57480881900315495</v>
          </cell>
          <cell r="I1020">
            <v>4.1906103963793399E-3</v>
          </cell>
          <cell r="J1020">
            <v>4.59603282503208E-4</v>
          </cell>
          <cell r="K1020">
            <v>0.55634242481908402</v>
          </cell>
          <cell r="L1020">
            <v>0.161480875202654</v>
          </cell>
          <cell r="M1020">
            <v>7.4201395701008505E-2</v>
          </cell>
          <cell r="N1020">
            <v>0.49379995648349201</v>
          </cell>
          <cell r="O1020">
            <v>0.20791218648929299</v>
          </cell>
        </row>
        <row r="1021">
          <cell r="A1021" t="str">
            <v>ITOT-SWHH2BR</v>
          </cell>
          <cell r="B1021" t="str">
            <v>VAR_cap</v>
          </cell>
          <cell r="C1021" t="str">
            <v>-</v>
          </cell>
          <cell r="H1021">
            <v>0.57480881900315495</v>
          </cell>
          <cell r="I1021">
            <v>0.57890574431890029</v>
          </cell>
          <cell r="J1021">
            <v>0.57905870330389331</v>
          </cell>
          <cell r="K1021">
            <v>0.56079293609020964</v>
          </cell>
          <cell r="L1021">
            <v>0.71862240668186739</v>
          </cell>
          <cell r="M1021">
            <v>0.79177156703805252</v>
          </cell>
          <cell r="N1021">
            <v>0.77643771975104459</v>
          </cell>
          <cell r="O1021">
            <v>0.77559698033693081</v>
          </cell>
        </row>
        <row r="1022">
          <cell r="A1022" t="str">
            <v>RHNS-SHSTG-ELC</v>
          </cell>
          <cell r="B1022" t="str">
            <v>VAR_fout</v>
          </cell>
          <cell r="C1022" t="str">
            <v>RHNS-SHAELCB</v>
          </cell>
          <cell r="E1022">
            <v>1.5228351762227989E-7</v>
          </cell>
          <cell r="F1022">
            <v>5.6366944148275476E-3</v>
          </cell>
          <cell r="G1022">
            <v>1.1037296820401419E-3</v>
          </cell>
          <cell r="H1022">
            <v>5.1498574125340114E-4</v>
          </cell>
          <cell r="I1022">
            <v>2.9794445076989832E-4</v>
          </cell>
          <cell r="J1022">
            <v>5.249316072817136E-4</v>
          </cell>
          <cell r="K1022">
            <v>2.8376780515523283E-4</v>
          </cell>
          <cell r="L1022">
            <v>7.5406898023945611E-4</v>
          </cell>
          <cell r="M1022">
            <v>1.946026881171637E-3</v>
          </cell>
          <cell r="N1022">
            <v>1.4357332013868113E-3</v>
          </cell>
          <cell r="O1022">
            <v>2.4257998732539576E-3</v>
          </cell>
        </row>
        <row r="1023">
          <cell r="A1023" t="str">
            <v>RHNS-SHSTG-ELC</v>
          </cell>
          <cell r="B1023" t="str">
            <v>VAR_fin</v>
          </cell>
          <cell r="C1023" t="str">
            <v>RHNS-SHAELCB</v>
          </cell>
          <cell r="E1023">
            <v>1.2652997702650476E-6</v>
          </cell>
          <cell r="F1023">
            <v>5.6382354604867339E-3</v>
          </cell>
          <cell r="G1023">
            <v>1.1049741112588683E-3</v>
          </cell>
          <cell r="H1023">
            <v>5.1617672108219192E-4</v>
          </cell>
          <cell r="I1023">
            <v>2.9909418177998041E-4</v>
          </cell>
          <cell r="J1023">
            <v>5.2609780413208286E-4</v>
          </cell>
          <cell r="K1023">
            <v>2.8491430490993594E-4</v>
          </cell>
          <cell r="L1023">
            <v>7.5526545978448466E-4</v>
          </cell>
          <cell r="M1023">
            <v>1.9473553050620136E-3</v>
          </cell>
          <cell r="N1023">
            <v>1.4370077022226877E-3</v>
          </cell>
          <cell r="O1023">
            <v>2.4272078728311192E-3</v>
          </cell>
        </row>
        <row r="1024">
          <cell r="A1024" t="str">
            <v>RHNS-SHSTG-ELC</v>
          </cell>
          <cell r="B1024" t="str">
            <v>VAR_ncap</v>
          </cell>
          <cell r="C1024" t="str">
            <v>-</v>
          </cell>
          <cell r="D1024">
            <v>4.0776529581522798E-4</v>
          </cell>
          <cell r="E1024">
            <v>6.2320857563875703E-4</v>
          </cell>
          <cell r="F1024">
            <v>1.01563641195558E-4</v>
          </cell>
          <cell r="G1024">
            <v>7.5810205809170901E-5</v>
          </cell>
          <cell r="H1024">
            <v>9.8984773934424603E-5</v>
          </cell>
          <cell r="I1024">
            <v>6.7488936454029598E-5</v>
          </cell>
          <cell r="J1024">
            <v>9.8309456372081602E-5</v>
          </cell>
          <cell r="K1024">
            <v>6.4745003396750198E-5</v>
          </cell>
          <cell r="L1024">
            <v>1.6532439630155901E-4</v>
          </cell>
          <cell r="M1024">
            <v>4.0184903691634598E-4</v>
          </cell>
          <cell r="N1024">
            <v>2.2181483449306899E-4</v>
          </cell>
          <cell r="O1024">
            <v>5.1410365767758895E-4</v>
          </cell>
        </row>
        <row r="1025">
          <cell r="A1025" t="str">
            <v>RHNS-SHSTG-ELC</v>
          </cell>
          <cell r="B1025" t="str">
            <v>VAR_cap</v>
          </cell>
          <cell r="C1025" t="str">
            <v>-</v>
          </cell>
          <cell r="D1025">
            <v>4.0776529581522798E-4</v>
          </cell>
          <cell r="E1025">
            <v>9.7621189697658344E-4</v>
          </cell>
          <cell r="F1025">
            <v>9.8850177514911409E-4</v>
          </cell>
          <cell r="G1025">
            <v>3.372651477396661E-4</v>
          </cell>
          <cell r="H1025">
            <v>1.98146158282183E-4</v>
          </cell>
          <cell r="I1025">
            <v>1.0197789789356397E-4</v>
          </cell>
          <cell r="J1025">
            <v>1.4111653305305398E-4</v>
          </cell>
          <cell r="K1025">
            <v>9.4699739549688994E-5</v>
          </cell>
          <cell r="L1025">
            <v>2.0963703744690803E-4</v>
          </cell>
          <cell r="M1025">
            <v>5.1226166998817396E-4</v>
          </cell>
          <cell r="N1025">
            <v>3.8925952509512703E-4</v>
          </cell>
          <cell r="O1025">
            <v>6.9323560460645794E-4</v>
          </cell>
        </row>
        <row r="1026">
          <cell r="A1026" t="str">
            <v>RHES-SHCOABR</v>
          </cell>
          <cell r="B1026" t="str">
            <v>VAR_fout</v>
          </cell>
          <cell r="C1026" t="str">
            <v>CO2_R</v>
          </cell>
          <cell r="D1026">
            <v>9.2732364473625903</v>
          </cell>
          <cell r="E1026">
            <v>9.2730975415674308</v>
          </cell>
          <cell r="F1026">
            <v>1.22030014609167</v>
          </cell>
          <cell r="G1026">
            <v>0.604058922720627</v>
          </cell>
          <cell r="H1026">
            <v>0.23079667880121499</v>
          </cell>
        </row>
        <row r="1027">
          <cell r="A1027" t="str">
            <v>RHES-SHCOABR</v>
          </cell>
          <cell r="B1027" t="str">
            <v>VAR_fout</v>
          </cell>
          <cell r="C1027" t="str">
            <v>RHES-SHCOA</v>
          </cell>
          <cell r="D1027">
            <v>7.2025137455243415E-2</v>
          </cell>
          <cell r="E1027">
            <v>7.2024058575281005E-2</v>
          </cell>
          <cell r="F1027">
            <v>9.478059387119769E-3</v>
          </cell>
          <cell r="G1027">
            <v>4.6917197881213811E-3</v>
          </cell>
          <cell r="H1027">
            <v>1.7925955635045856E-3</v>
          </cell>
        </row>
        <row r="1028">
          <cell r="A1028" t="str">
            <v>RHES-SHCOABR</v>
          </cell>
          <cell r="B1028" t="str">
            <v>VAR_fin</v>
          </cell>
          <cell r="C1028" t="str">
            <v>RCOA</v>
          </cell>
          <cell r="D1028">
            <v>0.10003491313228244</v>
          </cell>
          <cell r="E1028">
            <v>0.1000334146878902</v>
          </cell>
          <cell r="F1028">
            <v>1.3163971370999682E-2</v>
          </cell>
          <cell r="G1028">
            <v>6.5162774835019243E-3</v>
          </cell>
          <cell r="H1028">
            <v>2.4897160604230354E-3</v>
          </cell>
        </row>
        <row r="1029">
          <cell r="A1029" t="str">
            <v>RHES-SHCOABR</v>
          </cell>
          <cell r="B1029" t="str">
            <v>VAR_cap</v>
          </cell>
          <cell r="C1029" t="str">
            <v>-</v>
          </cell>
          <cell r="D1029">
            <v>7.0000000000000001E-3</v>
          </cell>
          <cell r="E1029">
            <v>6.9882142449811668E-3</v>
          </cell>
          <cell r="F1029">
            <v>1.3166836023005201E-3</v>
          </cell>
          <cell r="G1029">
            <v>7.1547960351081054E-4</v>
          </cell>
          <cell r="H1029">
            <v>1.8532483135131998E-4</v>
          </cell>
        </row>
        <row r="1030">
          <cell r="A1030" t="str">
            <v>D-INGA</v>
          </cell>
          <cell r="B1030" t="str">
            <v>VAR_fout</v>
          </cell>
          <cell r="C1030" t="str">
            <v>CO2</v>
          </cell>
          <cell r="D1030">
            <v>2105.0458707637399</v>
          </cell>
          <cell r="E1030">
            <v>1694.88424312596</v>
          </cell>
          <cell r="F1030">
            <v>1906.19637692374</v>
          </cell>
          <cell r="G1030">
            <v>1342.3089124542</v>
          </cell>
          <cell r="H1030">
            <v>635.71919520091001</v>
          </cell>
          <cell r="I1030">
            <v>341.628065210275</v>
          </cell>
          <cell r="J1030">
            <v>117.10842885556499</v>
          </cell>
          <cell r="K1030">
            <v>16.236320010409099</v>
          </cell>
          <cell r="L1030">
            <v>5.0927741907108501</v>
          </cell>
          <cell r="M1030">
            <v>1.2163747737533399</v>
          </cell>
          <cell r="N1030">
            <v>4.2053471675908298</v>
          </cell>
          <cell r="O1030">
            <v>0.22224412223429499</v>
          </cell>
        </row>
        <row r="1031">
          <cell r="A1031" t="str">
            <v>D-INGA</v>
          </cell>
          <cell r="B1031" t="str">
            <v>VAR_fout</v>
          </cell>
          <cell r="C1031" t="str">
            <v>IH2</v>
          </cell>
          <cell r="H1031">
            <v>0.29105899849705413</v>
          </cell>
          <cell r="I1031">
            <v>0.19278275322799709</v>
          </cell>
          <cell r="J1031">
            <v>0.14085480551249391</v>
          </cell>
          <cell r="K1031">
            <v>8.9128042560833537E-2</v>
          </cell>
          <cell r="L1031">
            <v>8.1591918111232717E-2</v>
          </cell>
          <cell r="M1031">
            <v>7.2200765875185244E-2</v>
          </cell>
          <cell r="N1031">
            <v>8.2276489861294613E-2</v>
          </cell>
          <cell r="O1031">
            <v>4.5749115177195931E-2</v>
          </cell>
        </row>
        <row r="1032">
          <cell r="A1032" t="str">
            <v>D-INGA</v>
          </cell>
          <cell r="B1032" t="str">
            <v>VAR_fout</v>
          </cell>
          <cell r="C1032" t="str">
            <v>INGA</v>
          </cell>
          <cell r="D1032">
            <v>37.530623813155735</v>
          </cell>
          <cell r="E1032">
            <v>29.95620558870095</v>
          </cell>
          <cell r="F1032">
            <v>36.17461339949373</v>
          </cell>
          <cell r="G1032">
            <v>26.338926656946256</v>
          </cell>
          <cell r="H1032">
            <v>13.849781151433968</v>
          </cell>
          <cell r="I1032">
            <v>8.6525787070243005</v>
          </cell>
          <cell r="J1032">
            <v>4.6843986118520258</v>
          </cell>
          <cell r="K1032">
            <v>2.9017503694220999</v>
          </cell>
          <cell r="L1032">
            <v>2.7048045616985013</v>
          </cell>
          <cell r="M1032">
            <v>2.6363671872130796</v>
          </cell>
          <cell r="N1032">
            <v>2.6892045116087337</v>
          </cell>
          <cell r="O1032">
            <v>2.628867710285955</v>
          </cell>
        </row>
        <row r="1033">
          <cell r="A1033" t="str">
            <v>D-INGA</v>
          </cell>
          <cell r="B1033" t="str">
            <v>VAR_fin</v>
          </cell>
          <cell r="C1033" t="str">
            <v>NGA</v>
          </cell>
          <cell r="D1033">
            <v>37.323508346874732</v>
          </cell>
          <cell r="E1033">
            <v>30.051139062517073</v>
          </cell>
          <cell r="F1033">
            <v>33.797808101484833</v>
          </cell>
          <cell r="G1033">
            <v>23.799803412308556</v>
          </cell>
          <cell r="H1033">
            <v>11.271616936186351</v>
          </cell>
          <cell r="I1033">
            <v>6.0572351987637525</v>
          </cell>
          <cell r="J1033">
            <v>2.0763905825454865</v>
          </cell>
          <cell r="K1033">
            <v>0.28787801436895566</v>
          </cell>
          <cell r="L1033">
            <v>9.0297414728915698E-2</v>
          </cell>
          <cell r="M1033">
            <v>2.1566928612647949E-2</v>
          </cell>
          <cell r="N1033">
            <v>7.4562893042390527E-2</v>
          </cell>
          <cell r="O1033">
            <v>3.9404986211754537E-3</v>
          </cell>
        </row>
        <row r="1034">
          <cell r="A1034" t="str">
            <v>D-INGA</v>
          </cell>
          <cell r="B1034" t="str">
            <v>VAR_fin</v>
          </cell>
          <cell r="C1034" t="str">
            <v>BNGA</v>
          </cell>
          <cell r="D1034">
            <v>0.327011532266692</v>
          </cell>
          <cell r="E1034">
            <v>7.5862273081534393E-4</v>
          </cell>
          <cell r="F1034">
            <v>2.4923694265655323</v>
          </cell>
          <cell r="G1034">
            <v>2.6232925296501812</v>
          </cell>
          <cell r="H1034">
            <v>2.6233095909070099</v>
          </cell>
          <cell r="I1034">
            <v>2.6233141021821091</v>
          </cell>
          <cell r="J1034">
            <v>2.6233225028674645</v>
          </cell>
          <cell r="K1034">
            <v>2.6233285642361728</v>
          </cell>
          <cell r="L1034">
            <v>2.6233412428307208</v>
          </cell>
          <cell r="M1034">
            <v>2.6233688580145049</v>
          </cell>
          <cell r="N1034">
            <v>2.6234080839771989</v>
          </cell>
          <cell r="O1034">
            <v>2.6333680644488147</v>
          </cell>
        </row>
        <row r="1035">
          <cell r="A1035" t="str">
            <v>D-INGA</v>
          </cell>
          <cell r="B1035" t="str">
            <v>VAR_fin</v>
          </cell>
          <cell r="C1035" t="str">
            <v>H2</v>
          </cell>
          <cell r="H1035">
            <v>0.29105899849705424</v>
          </cell>
          <cell r="I1035">
            <v>0.19277571325474024</v>
          </cell>
          <cell r="J1035">
            <v>0.14085370950936135</v>
          </cell>
          <cell r="K1035">
            <v>8.9131229844716428E-2</v>
          </cell>
          <cell r="L1035">
            <v>8.159191811123237E-2</v>
          </cell>
          <cell r="M1035">
            <v>7.2194362142725899E-2</v>
          </cell>
          <cell r="N1035">
            <v>8.227249689597313E-2</v>
          </cell>
          <cell r="O1035">
            <v>4.5749647479683145E-2</v>
          </cell>
        </row>
        <row r="1036">
          <cell r="A1036" t="str">
            <v>D-INGA</v>
          </cell>
          <cell r="B1036" t="str">
            <v>VAR_ncap</v>
          </cell>
          <cell r="C1036" t="str">
            <v>-</v>
          </cell>
          <cell r="D1036">
            <v>9.8991135692992298E-6</v>
          </cell>
          <cell r="E1036">
            <v>5.5841707757804403E-6</v>
          </cell>
          <cell r="F1036">
            <v>7.4583824321591298E-6</v>
          </cell>
          <cell r="G1036">
            <v>9.6532534199193696E-6</v>
          </cell>
          <cell r="H1036">
            <v>1.18070980087295E-4</v>
          </cell>
          <cell r="I1036">
            <v>2.6862655063795899E-5</v>
          </cell>
          <cell r="J1036">
            <v>5.1119113594887697E-5</v>
          </cell>
          <cell r="K1036">
            <v>0.20389684404966801</v>
          </cell>
          <cell r="L1036">
            <v>4.7284706684976599E-2</v>
          </cell>
          <cell r="M1036">
            <v>7.2149700305909198E-3</v>
          </cell>
          <cell r="N1036">
            <v>3.3186438069341198E-2</v>
          </cell>
          <cell r="O1036">
            <v>3.836874172186E-2</v>
          </cell>
        </row>
        <row r="1037">
          <cell r="A1037" t="str">
            <v>D-INGA</v>
          </cell>
          <cell r="B1037" t="str">
            <v>VAR_cap</v>
          </cell>
          <cell r="C1037" t="str">
            <v>-</v>
          </cell>
          <cell r="D1037">
            <v>1.9844932693796693</v>
          </cell>
          <cell r="E1037">
            <v>1.9844988535504451</v>
          </cell>
          <cell r="F1037">
            <v>1.9845063119328772</v>
          </cell>
          <cell r="G1037">
            <v>1.9845159651862971</v>
          </cell>
          <cell r="H1037">
            <v>1.9846340361663846</v>
          </cell>
          <cell r="I1037">
            <v>1.9846608988214482</v>
          </cell>
          <cell r="J1037">
            <v>1.984712017935043</v>
          </cell>
          <cell r="K1037">
            <v>1.0975397469266579</v>
          </cell>
          <cell r="L1037">
            <v>0.35825824760226804</v>
          </cell>
          <cell r="M1037">
            <v>0.258615113346923</v>
          </cell>
          <cell r="N1037">
            <v>0.291786925666293</v>
          </cell>
          <cell r="O1037">
            <v>0.33014775330518298</v>
          </cell>
        </row>
        <row r="1038">
          <cell r="A1038" t="str">
            <v>RHEM-SHNGAHP</v>
          </cell>
          <cell r="B1038" t="str">
            <v>VAR_fout</v>
          </cell>
          <cell r="C1038" t="str">
            <v>CO2_R</v>
          </cell>
          <cell r="F1038">
            <v>0.393941025759107</v>
          </cell>
          <cell r="G1038">
            <v>0.49609009754568401</v>
          </cell>
          <cell r="H1038">
            <v>5.8789358302559602</v>
          </cell>
          <cell r="I1038">
            <v>5.9200103010104801</v>
          </cell>
          <cell r="J1038">
            <v>74.824657586858905</v>
          </cell>
          <cell r="K1038">
            <v>79.403811370513793</v>
          </cell>
          <cell r="L1038">
            <v>79.403207436930998</v>
          </cell>
          <cell r="M1038">
            <v>79.402885674151605</v>
          </cell>
          <cell r="N1038">
            <v>79.402702920803193</v>
          </cell>
          <cell r="O1038">
            <v>79.401620696159895</v>
          </cell>
        </row>
        <row r="1039">
          <cell r="A1039" t="str">
            <v>RHEM-SHNGAHP</v>
          </cell>
          <cell r="B1039" t="str">
            <v>VAR_fout</v>
          </cell>
          <cell r="C1039" t="str">
            <v>RHEM-SHANGAH</v>
          </cell>
          <cell r="F1039">
            <v>1.3969539920535718E-2</v>
          </cell>
          <cell r="G1039">
            <v>1.8295521327925911E-2</v>
          </cell>
          <cell r="H1039">
            <v>0.22410836941578557</v>
          </cell>
          <cell r="I1039">
            <v>0.23302168206105051</v>
          </cell>
          <cell r="J1039">
            <v>3.0248265832985477</v>
          </cell>
          <cell r="K1039">
            <v>3.2944134504787641</v>
          </cell>
          <cell r="L1039">
            <v>3.294388393659899</v>
          </cell>
          <cell r="M1039">
            <v>3.2943750439275696</v>
          </cell>
          <cell r="N1039">
            <v>3.2943674616077909</v>
          </cell>
          <cell r="O1039">
            <v>3.2943225607981232</v>
          </cell>
        </row>
        <row r="1040">
          <cell r="A1040" t="str">
            <v>RHEM-SHNGAHP</v>
          </cell>
          <cell r="B1040" t="str">
            <v>VAR_fin</v>
          </cell>
          <cell r="C1040" t="str">
            <v>RHEMELCHPC</v>
          </cell>
          <cell r="F1040">
            <v>1.3969539920535718E-2</v>
          </cell>
          <cell r="G1040">
            <v>1.8295521327925911E-2</v>
          </cell>
          <cell r="H1040">
            <v>0.22410836941578557</v>
          </cell>
          <cell r="I1040">
            <v>0.23302168206105051</v>
          </cell>
          <cell r="J1040">
            <v>3.0248265832985477</v>
          </cell>
          <cell r="K1040">
            <v>3.2944134504787641</v>
          </cell>
          <cell r="L1040">
            <v>3.294388393659899</v>
          </cell>
          <cell r="M1040">
            <v>3.2943750439275696</v>
          </cell>
          <cell r="N1040">
            <v>3.2943674616077909</v>
          </cell>
          <cell r="O1040">
            <v>3.2943225607981232</v>
          </cell>
        </row>
        <row r="1041">
          <cell r="A1041" t="str">
            <v>RHEM-SHNGAHP</v>
          </cell>
          <cell r="B1041" t="str">
            <v>VAR_fin</v>
          </cell>
          <cell r="C1041" t="str">
            <v>RNGA</v>
          </cell>
          <cell r="F1041">
            <v>6.9847699602678609E-3</v>
          </cell>
          <cell r="G1041">
            <v>8.7959237153489994E-3</v>
          </cell>
          <cell r="H1041">
            <v>0.10423645089106311</v>
          </cell>
          <cell r="I1041">
            <v>0.10496472164912181</v>
          </cell>
          <cell r="J1041">
            <v>1.3266783260081354</v>
          </cell>
          <cell r="K1041">
            <v>1.4078689959310937</v>
          </cell>
          <cell r="L1041">
            <v>1.407858287888847</v>
          </cell>
          <cell r="M1041">
            <v>1.4078525828750299</v>
          </cell>
          <cell r="N1041">
            <v>1.4078493425674306</v>
          </cell>
          <cell r="O1041">
            <v>1.4078301541872322</v>
          </cell>
        </row>
        <row r="1042">
          <cell r="A1042" t="str">
            <v>RHEM-SHNGAHP</v>
          </cell>
          <cell r="B1042" t="str">
            <v>VAR_ncap</v>
          </cell>
          <cell r="C1042" t="str">
            <v>-</v>
          </cell>
          <cell r="D1042">
            <v>3.0435423952312399E-6</v>
          </cell>
          <cell r="E1042">
            <v>1.31388574229788E-5</v>
          </cell>
          <cell r="F1042">
            <v>1.2659547044071399E-3</v>
          </cell>
          <cell r="G1042">
            <v>1.19314622203438E-4</v>
          </cell>
          <cell r="H1042">
            <v>1.4670980484213E-2</v>
          </cell>
          <cell r="I1042">
            <v>1.6320373645124201E-3</v>
          </cell>
          <cell r="J1042">
            <v>0.197842833364054</v>
          </cell>
          <cell r="K1042">
            <v>3.5782891959572703E-2</v>
          </cell>
          <cell r="L1042">
            <v>2.5218411843130999E-2</v>
          </cell>
          <cell r="M1042">
            <v>0.17209313495638701</v>
          </cell>
          <cell r="N1042">
            <v>3.7329174210970699E-2</v>
          </cell>
          <cell r="O1042">
            <v>2.3936228509251901E-2</v>
          </cell>
        </row>
        <row r="1043">
          <cell r="A1043" t="str">
            <v>RHEM-SHNGAHP</v>
          </cell>
          <cell r="B1043" t="str">
            <v>VAR_cap</v>
          </cell>
          <cell r="C1043" t="str">
            <v>-</v>
          </cell>
          <cell r="D1043">
            <v>3.0435423952312399E-6</v>
          </cell>
          <cell r="E1043">
            <v>1.5936444049566483E-5</v>
          </cell>
          <cell r="F1043">
            <v>1.2805710965924405E-3</v>
          </cell>
          <cell r="G1043">
            <v>1.3987561547857881E-3</v>
          </cell>
          <cell r="H1043">
            <v>1.605838967933966E-2</v>
          </cell>
          <cell r="I1043">
            <v>1.6657378807799744E-2</v>
          </cell>
          <cell r="J1043">
            <v>0.21414135292880274</v>
          </cell>
          <cell r="K1043">
            <v>0.23524785090194553</v>
          </cell>
          <cell r="L1043">
            <v>0.23287057265451289</v>
          </cell>
          <cell r="M1043">
            <v>0.23308380449072816</v>
          </cell>
          <cell r="N1043">
            <v>0.23296944780447812</v>
          </cell>
          <cell r="O1043">
            <v>0.23334638131965654</v>
          </cell>
        </row>
        <row r="1044">
          <cell r="A1044" t="str">
            <v>D-SPLT</v>
          </cell>
          <cell r="B1044" t="str">
            <v>VAR_fout</v>
          </cell>
          <cell r="C1044" t="str">
            <v>SPLT</v>
          </cell>
          <cell r="D1044">
            <v>2.0856624611354353</v>
          </cell>
          <cell r="E1044">
            <v>2.4001201729325397</v>
          </cell>
          <cell r="F1044">
            <v>2.0094644665073678</v>
          </cell>
          <cell r="G1044">
            <v>2.1784687215823015</v>
          </cell>
          <cell r="H1044">
            <v>2.3048768306004255</v>
          </cell>
          <cell r="I1044">
            <v>2.4433711182109019</v>
          </cell>
          <cell r="J1044">
            <v>2.4071117805510118</v>
          </cell>
          <cell r="K1044">
            <v>3.37029745274724</v>
          </cell>
          <cell r="L1044">
            <v>2.4217716057290311</v>
          </cell>
          <cell r="M1044">
            <v>2.4404907945050676</v>
          </cell>
          <cell r="N1044">
            <v>2.4402966510239614</v>
          </cell>
          <cell r="O1044">
            <v>2.4404256432883731</v>
          </cell>
        </row>
        <row r="1045">
          <cell r="A1045" t="str">
            <v>D-SPLT</v>
          </cell>
          <cell r="B1045" t="str">
            <v>VAR_fin</v>
          </cell>
          <cell r="C1045" t="str">
            <v>PLT</v>
          </cell>
          <cell r="D1045">
            <v>2.0856624611354353</v>
          </cell>
          <cell r="E1045">
            <v>2.4001201729325397</v>
          </cell>
          <cell r="F1045">
            <v>2.0094644665073678</v>
          </cell>
          <cell r="G1045">
            <v>2.1784687215823015</v>
          </cell>
          <cell r="H1045">
            <v>2.3048768306004255</v>
          </cell>
          <cell r="I1045">
            <v>2.4433711182109019</v>
          </cell>
          <cell r="J1045">
            <v>2.4071117805510118</v>
          </cell>
          <cell r="K1045">
            <v>3.37029745274724</v>
          </cell>
          <cell r="L1045">
            <v>2.4217716057290311</v>
          </cell>
          <cell r="M1045">
            <v>2.4404907945050676</v>
          </cell>
          <cell r="N1045">
            <v>2.4402966510239614</v>
          </cell>
          <cell r="O1045">
            <v>2.4404256432883731</v>
          </cell>
        </row>
        <row r="1046">
          <cell r="A1046" t="str">
            <v>RHES-SHCONBR</v>
          </cell>
          <cell r="B1046" t="str">
            <v>VAR_fout</v>
          </cell>
          <cell r="C1046" t="str">
            <v>RHES-SHCON</v>
          </cell>
          <cell r="F1046">
            <v>8.8896230405596409E-4</v>
          </cell>
          <cell r="G1046">
            <v>9.0492846695287745E-4</v>
          </cell>
          <cell r="H1046">
            <v>1.2699090990137996E-3</v>
          </cell>
          <cell r="I1046">
            <v>1.3179881823938929E-3</v>
          </cell>
          <cell r="J1046">
            <v>1.3060639605262424E-3</v>
          </cell>
          <cell r="K1046">
            <v>3.5185575264853309E-3</v>
          </cell>
          <cell r="L1046">
            <v>5.9516474043579768E-3</v>
          </cell>
          <cell r="M1046">
            <v>5.7047246413805472E-3</v>
          </cell>
          <cell r="N1046">
            <v>5.6577100314256439E-2</v>
          </cell>
          <cell r="O1046">
            <v>2.629152796394613E-2</v>
          </cell>
        </row>
        <row r="1047">
          <cell r="A1047" t="str">
            <v>RHES-SHCONBR</v>
          </cell>
          <cell r="B1047" t="str">
            <v>VAR_fin</v>
          </cell>
          <cell r="C1047" t="str">
            <v>CON</v>
          </cell>
          <cell r="F1047">
            <v>8.8896230405596409E-4</v>
          </cell>
          <cell r="G1047">
            <v>9.0492846695287745E-4</v>
          </cell>
          <cell r="H1047">
            <v>1.2699090990137996E-3</v>
          </cell>
          <cell r="I1047">
            <v>1.3179881823938929E-3</v>
          </cell>
          <cell r="J1047">
            <v>1.3060639605262424E-3</v>
          </cell>
          <cell r="K1047">
            <v>3.5185575264853309E-3</v>
          </cell>
          <cell r="L1047">
            <v>5.9516474043579768E-3</v>
          </cell>
          <cell r="M1047">
            <v>5.7047246413805472E-3</v>
          </cell>
          <cell r="N1047">
            <v>5.6577100314256439E-2</v>
          </cell>
          <cell r="O1047">
            <v>2.629152796394613E-2</v>
          </cell>
        </row>
        <row r="1048">
          <cell r="A1048" t="str">
            <v>RHES-SHCONBR</v>
          </cell>
          <cell r="B1048" t="str">
            <v>VAR_ncap</v>
          </cell>
          <cell r="C1048" t="str">
            <v>-</v>
          </cell>
          <cell r="E1048">
            <v>4.9877574023783402E-7</v>
          </cell>
          <cell r="F1048">
            <v>8.3672730858227299E-5</v>
          </cell>
          <cell r="G1048">
            <v>6.4548849320024503E-7</v>
          </cell>
          <cell r="H1048">
            <v>3.5220373050808497E-5</v>
          </cell>
          <cell r="I1048">
            <v>1.73060432513108E-6</v>
          </cell>
          <cell r="J1048">
            <v>9.1110319371529898E-7</v>
          </cell>
          <cell r="K1048">
            <v>1.8087673050790301E-4</v>
          </cell>
          <cell r="L1048">
            <v>2.2647616072888699E-4</v>
          </cell>
          <cell r="M1048">
            <v>1.56070175836835E-5</v>
          </cell>
          <cell r="N1048">
            <v>4.1083914626969496E-3</v>
          </cell>
          <cell r="O1048">
            <v>6.4982229891047E-7</v>
          </cell>
        </row>
        <row r="1049">
          <cell r="A1049" t="str">
            <v>RHES-SHCONBR</v>
          </cell>
          <cell r="B1049" t="str">
            <v>VAR_cap</v>
          </cell>
          <cell r="C1049" t="str">
            <v>-</v>
          </cell>
          <cell r="E1049">
            <v>4.9877574023783402E-7</v>
          </cell>
          <cell r="F1049">
            <v>8.4095755543777621E-5</v>
          </cell>
          <cell r="G1049">
            <v>8.4564816325452844E-5</v>
          </cell>
          <cell r="H1049">
            <v>1.1953070703538621E-4</v>
          </cell>
          <cell r="I1049">
            <v>1.2078375718369823E-4</v>
          </cell>
          <cell r="J1049">
            <v>1.2137096818842623E-4</v>
          </cell>
          <cell r="K1049">
            <v>3.0201907026345342E-4</v>
          </cell>
          <cell r="L1049">
            <v>5.283940482324603E-4</v>
          </cell>
          <cell r="M1049">
            <v>5.4380275968023768E-4</v>
          </cell>
          <cell r="N1049">
            <v>4.6521588010933757E-3</v>
          </cell>
          <cell r="O1049">
            <v>4.6524729536314502E-3</v>
          </cell>
        </row>
        <row r="1050">
          <cell r="A1050" t="str">
            <v>RHSA-WHSOLBR</v>
          </cell>
          <cell r="B1050" t="str">
            <v>VAR_fout</v>
          </cell>
          <cell r="C1050" t="str">
            <v>RHSA-WHASOL</v>
          </cell>
          <cell r="D1050">
            <v>1.721488024659851</v>
          </cell>
          <cell r="E1050">
            <v>1.986762859368596</v>
          </cell>
          <cell r="F1050">
            <v>1.584107997702787</v>
          </cell>
          <cell r="G1050">
            <v>1.6662398136838632</v>
          </cell>
          <cell r="H1050">
            <v>1.143960778029036</v>
          </cell>
          <cell r="I1050">
            <v>2.418679548381597</v>
          </cell>
          <cell r="J1050">
            <v>3.0903546093833203</v>
          </cell>
          <cell r="K1050">
            <v>4.1328179218190542</v>
          </cell>
          <cell r="L1050">
            <v>2.920966570916085</v>
          </cell>
          <cell r="M1050">
            <v>0.28957760194487747</v>
          </cell>
          <cell r="N1050">
            <v>2.7809430304287615</v>
          </cell>
          <cell r="O1050">
            <v>2.2457315534026074</v>
          </cell>
        </row>
        <row r="1051">
          <cell r="A1051" t="str">
            <v>RHSA-WHSOLBR</v>
          </cell>
          <cell r="B1051" t="str">
            <v>VAR_fin</v>
          </cell>
          <cell r="C1051" t="str">
            <v>SOL</v>
          </cell>
          <cell r="D1051">
            <v>1.721488024659851</v>
          </cell>
          <cell r="E1051">
            <v>1.986762859368596</v>
          </cell>
          <cell r="F1051">
            <v>1.584107997702787</v>
          </cell>
          <cell r="G1051">
            <v>1.6662398136838632</v>
          </cell>
          <cell r="H1051">
            <v>1.143960778029036</v>
          </cell>
          <cell r="I1051">
            <v>2.418679548381597</v>
          </cell>
          <cell r="J1051">
            <v>3.0903546093833203</v>
          </cell>
          <cell r="K1051">
            <v>4.1328179218190542</v>
          </cell>
          <cell r="L1051">
            <v>2.920966570916085</v>
          </cell>
          <cell r="M1051">
            <v>0.28957760194487747</v>
          </cell>
          <cell r="N1051">
            <v>2.7809430304287615</v>
          </cell>
          <cell r="O1051">
            <v>2.2457315534026074</v>
          </cell>
        </row>
        <row r="1052">
          <cell r="A1052" t="str">
            <v>RHSA-WHSOLBR</v>
          </cell>
          <cell r="B1052" t="str">
            <v>VAR_fin</v>
          </cell>
          <cell r="C1052" t="str">
            <v>RHSASOLBRC</v>
          </cell>
          <cell r="D1052">
            <v>1.721488024659851</v>
          </cell>
          <cell r="E1052">
            <v>1.986762859368596</v>
          </cell>
          <cell r="F1052">
            <v>1.584107997702787</v>
          </cell>
          <cell r="G1052">
            <v>1.6662398136838632</v>
          </cell>
          <cell r="H1052">
            <v>1.143960778029036</v>
          </cell>
          <cell r="I1052">
            <v>2.418679548381597</v>
          </cell>
          <cell r="J1052">
            <v>3.0903546093833203</v>
          </cell>
          <cell r="K1052">
            <v>4.1328179218190542</v>
          </cell>
          <cell r="L1052">
            <v>2.920966570916085</v>
          </cell>
          <cell r="M1052">
            <v>0.28957760194487747</v>
          </cell>
          <cell r="N1052">
            <v>2.7809430304287615</v>
          </cell>
          <cell r="O1052">
            <v>2.2457315534026074</v>
          </cell>
        </row>
        <row r="1053">
          <cell r="A1053" t="str">
            <v>RHSA-WHSOLBR</v>
          </cell>
          <cell r="B1053" t="str">
            <v>VAR_ncap</v>
          </cell>
          <cell r="C1053" t="str">
            <v>-</v>
          </cell>
          <cell r="E1053">
            <v>8.2760581936785996E-2</v>
          </cell>
          <cell r="F1053">
            <v>2.9337873306604499E-5</v>
          </cell>
          <cell r="G1053">
            <v>4.4667425819236298E-4</v>
          </cell>
          <cell r="H1053">
            <v>5.9352092239389503E-2</v>
          </cell>
          <cell r="I1053">
            <v>0.441312477816585</v>
          </cell>
          <cell r="J1053">
            <v>0.33942621059218397</v>
          </cell>
          <cell r="K1053">
            <v>0.30882884556954698</v>
          </cell>
          <cell r="L1053">
            <v>3.0779436505278298E-5</v>
          </cell>
          <cell r="M1053">
            <v>2.5491527600203899E-5</v>
          </cell>
          <cell r="N1053">
            <v>0.35177051075036803</v>
          </cell>
          <cell r="O1053">
            <v>1.2369634420876399E-4</v>
          </cell>
        </row>
        <row r="1054">
          <cell r="A1054" t="str">
            <v>RHSA-WHSOLBR</v>
          </cell>
          <cell r="B1054" t="str">
            <v>VAR_cap</v>
          </cell>
          <cell r="C1054" t="str">
            <v>-</v>
          </cell>
          <cell r="D1054">
            <v>0.25000991745774798</v>
          </cell>
          <cell r="E1054">
            <v>0.33277049939453396</v>
          </cell>
          <cell r="F1054">
            <v>0.33279983726784057</v>
          </cell>
          <cell r="G1054">
            <v>0.33324651152603291</v>
          </cell>
          <cell r="H1054">
            <v>0.1670661761195224</v>
          </cell>
          <cell r="I1054">
            <v>0.50103242680293403</v>
          </cell>
          <cell r="J1054">
            <v>0.84009078064815801</v>
          </cell>
          <cell r="K1054">
            <v>1.08956753397832</v>
          </cell>
          <cell r="L1054">
            <v>0.67112287622453803</v>
          </cell>
          <cell r="M1054">
            <v>0.30888511653365203</v>
          </cell>
          <cell r="N1054">
            <v>0.40651738329749498</v>
          </cell>
          <cell r="O1054">
            <v>0.35191969862217698</v>
          </cell>
        </row>
        <row r="1055">
          <cell r="A1055" t="str">
            <v>SCOM-SHCONBR</v>
          </cell>
          <cell r="B1055" t="str">
            <v>VAR_ncap</v>
          </cell>
          <cell r="C1055" t="str">
            <v>-</v>
          </cell>
          <cell r="D1055">
            <v>3.8546779370962897E-8</v>
          </cell>
          <cell r="E1055">
            <v>1.75518241314234E-7</v>
          </cell>
          <cell r="F1055">
            <v>1.6350942030752601E-7</v>
          </cell>
          <cell r="G1055">
            <v>1.5998496952704E-7</v>
          </cell>
          <cell r="H1055">
            <v>2.06505398202065E-7</v>
          </cell>
          <cell r="I1055">
            <v>2.0870781723608901E-7</v>
          </cell>
          <cell r="J1055">
            <v>2.2935260541912699E-7</v>
          </cell>
          <cell r="K1055">
            <v>3.0347442203339698E-7</v>
          </cell>
          <cell r="L1055">
            <v>3.2714375004970501E-7</v>
          </cell>
          <cell r="M1055">
            <v>4.9401409094117899E-7</v>
          </cell>
          <cell r="N1055">
            <v>6.42388787578859E-7</v>
          </cell>
          <cell r="O1055">
            <v>1.0425705075416901E-6</v>
          </cell>
        </row>
        <row r="1056">
          <cell r="A1056" t="str">
            <v>SCOM-SHCONBR</v>
          </cell>
          <cell r="B1056" t="str">
            <v>VAR_cap</v>
          </cell>
          <cell r="C1056" t="str">
            <v>-</v>
          </cell>
          <cell r="D1056">
            <v>3.8546779370962897E-8</v>
          </cell>
          <cell r="E1056">
            <v>1.6946303654321471E-7</v>
          </cell>
          <cell r="F1056">
            <v>2.4023518280884699E-7</v>
          </cell>
          <cell r="G1056">
            <v>2.7824838752023103E-7</v>
          </cell>
          <cell r="H1056">
            <v>3.28206834864503E-7</v>
          </cell>
          <cell r="I1056">
            <v>3.5757965306885294E-7</v>
          </cell>
          <cell r="J1056">
            <v>4.0221118619375896E-7</v>
          </cell>
          <cell r="K1056">
            <v>4.0797743571029996E-7</v>
          </cell>
          <cell r="L1056">
            <v>5.3850932967388001E-7</v>
          </cell>
          <cell r="M1056">
            <v>8.2789526491262985E-7</v>
          </cell>
          <cell r="N1056">
            <v>1.4443910143180102E-6</v>
          </cell>
          <cell r="O1056">
            <v>2.7159655084221398E-6</v>
          </cell>
        </row>
        <row r="1057">
          <cell r="A1057" t="str">
            <v>RHES-SHSOLBR</v>
          </cell>
          <cell r="B1057" t="str">
            <v>VAR_fout</v>
          </cell>
          <cell r="C1057" t="str">
            <v>RHES-SHASOL</v>
          </cell>
          <cell r="D1057">
            <v>0.37732610756439694</v>
          </cell>
          <cell r="E1057">
            <v>0.43547584534950334</v>
          </cell>
          <cell r="F1057">
            <v>0.43440673967998772</v>
          </cell>
          <cell r="G1057">
            <v>0.39473921380442062</v>
          </cell>
          <cell r="H1057">
            <v>0.41070252783033889</v>
          </cell>
          <cell r="I1057">
            <v>0.45552126260727221</v>
          </cell>
          <cell r="J1057">
            <v>0.7020055342372673</v>
          </cell>
          <cell r="K1057">
            <v>1.5087771059677606</v>
          </cell>
          <cell r="L1057">
            <v>1.0782912110481029</v>
          </cell>
          <cell r="M1057">
            <v>0.1531800826712775</v>
          </cell>
          <cell r="N1057">
            <v>1.0978452434045034</v>
          </cell>
          <cell r="O1057">
            <v>0.78904456799195699</v>
          </cell>
        </row>
        <row r="1058">
          <cell r="A1058" t="str">
            <v>RHES-SHSOLBR</v>
          </cell>
          <cell r="B1058" t="str">
            <v>VAR_fin</v>
          </cell>
          <cell r="C1058" t="str">
            <v>SOL</v>
          </cell>
          <cell r="D1058">
            <v>0.37732610756439694</v>
          </cell>
          <cell r="E1058">
            <v>0.43547584534950334</v>
          </cell>
          <cell r="F1058">
            <v>0.43440673967998772</v>
          </cell>
          <cell r="G1058">
            <v>0.39473921380442062</v>
          </cell>
          <cell r="H1058">
            <v>0.41070252783033889</v>
          </cell>
          <cell r="I1058">
            <v>0.45552126260727221</v>
          </cell>
          <cell r="J1058">
            <v>0.7020055342372673</v>
          </cell>
          <cell r="K1058">
            <v>1.5087771059677606</v>
          </cell>
          <cell r="L1058">
            <v>1.0782912110481029</v>
          </cell>
          <cell r="M1058">
            <v>0.1531800826712775</v>
          </cell>
          <cell r="N1058">
            <v>1.0978452434045034</v>
          </cell>
          <cell r="O1058">
            <v>0.78904456799195699</v>
          </cell>
        </row>
        <row r="1059">
          <cell r="A1059" t="str">
            <v>RHES-SHSOLBR</v>
          </cell>
          <cell r="B1059" t="str">
            <v>VAR_ncap</v>
          </cell>
          <cell r="C1059" t="str">
            <v>-</v>
          </cell>
          <cell r="E1059">
            <v>8.5820937857212301E-3</v>
          </cell>
          <cell r="F1059">
            <v>6.0943071426032002E-6</v>
          </cell>
          <cell r="G1059">
            <v>1.1943109521702401E-5</v>
          </cell>
          <cell r="H1059">
            <v>4.2974628153069697E-2</v>
          </cell>
          <cell r="I1059">
            <v>2.3843218378488001E-2</v>
          </cell>
          <cell r="J1059">
            <v>4.4884779203533502E-2</v>
          </cell>
          <cell r="K1059">
            <v>0.24371052358255901</v>
          </cell>
          <cell r="L1059">
            <v>1.6029312267039401E-2</v>
          </cell>
          <cell r="M1059">
            <v>3.28332158892101E-2</v>
          </cell>
          <cell r="N1059">
            <v>0.19617577297470201</v>
          </cell>
          <cell r="O1059">
            <v>4.4984452414243502E-2</v>
          </cell>
        </row>
        <row r="1060">
          <cell r="A1060" t="str">
            <v>RHES-SHSOLBR</v>
          </cell>
          <cell r="B1060" t="str">
            <v>VAR_cap</v>
          </cell>
          <cell r="C1060" t="str">
            <v>-</v>
          </cell>
          <cell r="D1060">
            <v>5.4798678617278197E-2</v>
          </cell>
          <cell r="E1060">
            <v>6.3380772402999427E-2</v>
          </cell>
          <cell r="F1060">
            <v>6.3386866710142042E-2</v>
          </cell>
          <cell r="G1060">
            <v>6.339880981966374E-2</v>
          </cell>
          <cell r="H1060">
            <v>6.1600836869141501E-2</v>
          </cell>
          <cell r="I1060">
            <v>6.6828797287839997E-2</v>
          </cell>
          <cell r="J1060">
            <v>0.111702625735091</v>
          </cell>
          <cell r="K1060">
            <v>0.31243852116457999</v>
          </cell>
          <cell r="L1060">
            <v>0.30234119473321203</v>
          </cell>
          <cell r="M1060">
            <v>0.29257305173880799</v>
          </cell>
          <cell r="N1060">
            <v>0.283123266351403</v>
          </cell>
          <cell r="O1060">
            <v>0.273993441278156</v>
          </cell>
        </row>
        <row r="1061">
          <cell r="A1061" t="str">
            <v>SCOM-SHSOLBR</v>
          </cell>
          <cell r="B1061" t="str">
            <v>VAR_fout</v>
          </cell>
          <cell r="C1061" t="str">
            <v>SCOM-SHASOL</v>
          </cell>
          <cell r="D1061">
            <v>0.62700854594543032</v>
          </cell>
          <cell r="E1061">
            <v>0.68734646528604193</v>
          </cell>
          <cell r="F1061">
            <v>0.68552484613068743</v>
          </cell>
          <cell r="G1061">
            <v>0.68834198178796624</v>
          </cell>
          <cell r="H1061">
            <v>3.4182922514004308</v>
          </cell>
          <cell r="I1061">
            <v>5.7664792367005164</v>
          </cell>
          <cell r="J1061">
            <v>6.8860719524358345</v>
          </cell>
          <cell r="K1061">
            <v>6.887323001249567</v>
          </cell>
          <cell r="L1061">
            <v>5.9580971804880027</v>
          </cell>
          <cell r="M1061">
            <v>5.3874689745274873</v>
          </cell>
          <cell r="N1061">
            <v>6.1829800739465659</v>
          </cell>
          <cell r="O1061">
            <v>5.2397097055159989</v>
          </cell>
        </row>
        <row r="1062">
          <cell r="A1062" t="str">
            <v>SCOM-SHSOLBR</v>
          </cell>
          <cell r="B1062" t="str">
            <v>VAR_fin</v>
          </cell>
          <cell r="C1062" t="str">
            <v>SOL</v>
          </cell>
          <cell r="D1062">
            <v>0.62700854594543032</v>
          </cell>
          <cell r="E1062">
            <v>0.68734646528604193</v>
          </cell>
          <cell r="F1062">
            <v>0.68552484613068743</v>
          </cell>
          <cell r="G1062">
            <v>0.68834198178796624</v>
          </cell>
          <cell r="H1062">
            <v>3.4182922514004308</v>
          </cell>
          <cell r="I1062">
            <v>5.7664792367005164</v>
          </cell>
          <cell r="J1062">
            <v>6.8860719524358345</v>
          </cell>
          <cell r="K1062">
            <v>6.887323001249567</v>
          </cell>
          <cell r="L1062">
            <v>5.9580971804880027</v>
          </cell>
          <cell r="M1062">
            <v>5.3874689745274873</v>
          </cell>
          <cell r="N1062">
            <v>6.1829800739465659</v>
          </cell>
          <cell r="O1062">
            <v>5.2397097055159989</v>
          </cell>
        </row>
        <row r="1063">
          <cell r="A1063" t="str">
            <v>SCOM-SHSOLBR</v>
          </cell>
          <cell r="B1063" t="str">
            <v>VAR_ncap</v>
          </cell>
          <cell r="C1063" t="str">
            <v>-</v>
          </cell>
          <cell r="D1063">
            <v>7.9111704831669397E-5</v>
          </cell>
          <cell r="E1063">
            <v>8.9839379382566399E-3</v>
          </cell>
          <cell r="F1063">
            <v>4.3337666102830698E-5</v>
          </cell>
          <cell r="G1063">
            <v>6.0716141645588697E-5</v>
          </cell>
          <cell r="H1063">
            <v>0.49771301731430501</v>
          </cell>
          <cell r="I1063">
            <v>0.33991956263935402</v>
          </cell>
          <cell r="J1063">
            <v>0.162793739507334</v>
          </cell>
          <cell r="K1063">
            <v>0.49771400760852103</v>
          </cell>
          <cell r="L1063">
            <v>0.30925932511722698</v>
          </cell>
          <cell r="M1063">
            <v>0.19345626894023299</v>
          </cell>
          <cell r="N1063">
            <v>0.50759932644261196</v>
          </cell>
          <cell r="O1063">
            <v>0.29938181140828002</v>
          </cell>
        </row>
        <row r="1064">
          <cell r="A1064" t="str">
            <v>SCOM-SHSOLBR</v>
          </cell>
          <cell r="B1064" t="str">
            <v>VAR_cap</v>
          </cell>
          <cell r="C1064" t="str">
            <v>-</v>
          </cell>
          <cell r="D1064">
            <v>9.1136705180911173E-2</v>
          </cell>
          <cell r="E1064">
            <v>0.10012064311916781</v>
          </cell>
          <cell r="F1064">
            <v>0.10016398078527064</v>
          </cell>
          <cell r="G1064">
            <v>0.10022469692691623</v>
          </cell>
          <cell r="H1064">
            <v>0.52605482929287006</v>
          </cell>
          <cell r="I1064">
            <v>0.83769084581721798</v>
          </cell>
          <cell r="J1064">
            <v>1.0004263194609899</v>
          </cell>
          <cell r="K1064">
            <v>1.0004273097552101</v>
          </cell>
          <cell r="L1064">
            <v>1.0004276729169299</v>
          </cell>
          <cell r="M1064">
            <v>1.0004296016659799</v>
          </cell>
          <cell r="N1064">
            <v>1.00043154283289</v>
          </cell>
          <cell r="O1064">
            <v>1.0004374067911199</v>
          </cell>
        </row>
        <row r="1065">
          <cell r="A1065" t="str">
            <v>RHEM-SHSTG-ELCHP</v>
          </cell>
          <cell r="B1065" t="str">
            <v>VAR_fout</v>
          </cell>
          <cell r="C1065" t="str">
            <v>RHEM-SHAELCH</v>
          </cell>
          <cell r="D1065">
            <v>1.0222107050747439E-7</v>
          </cell>
          <cell r="E1065">
            <v>1.0218138866741229E-7</v>
          </cell>
          <cell r="F1065">
            <v>1.8011969589661545</v>
          </cell>
          <cell r="G1065">
            <v>2.5084016683340513</v>
          </cell>
          <cell r="H1065">
            <v>4.026866481231651</v>
          </cell>
          <cell r="I1065">
            <v>4.7553494701809669</v>
          </cell>
          <cell r="J1065">
            <v>5.0693607132228049</v>
          </cell>
          <cell r="K1065">
            <v>5.2692681127076728</v>
          </cell>
          <cell r="L1065">
            <v>4.7493847761245087</v>
          </cell>
          <cell r="M1065">
            <v>4.3309073280316461</v>
          </cell>
          <cell r="N1065">
            <v>4.5677417575279504</v>
          </cell>
          <cell r="O1065">
            <v>4.2478811534910399</v>
          </cell>
        </row>
        <row r="1066">
          <cell r="A1066" t="str">
            <v>RHEM-SHSTG-ELCHP</v>
          </cell>
          <cell r="B1066" t="str">
            <v>VAR_fin</v>
          </cell>
          <cell r="C1066" t="str">
            <v>RHEM-SHAELCH</v>
          </cell>
          <cell r="D1066">
            <v>1.2123729630590351E-6</v>
          </cell>
          <cell r="E1066">
            <v>1.2122495623061633E-6</v>
          </cell>
          <cell r="F1066">
            <v>1.8013279813375829</v>
          </cell>
          <cell r="G1066">
            <v>2.5085772344126105</v>
          </cell>
          <cell r="H1066">
            <v>4.0270817431747075</v>
          </cell>
          <cell r="I1066">
            <v>4.7556136961607036</v>
          </cell>
          <cell r="J1066">
            <v>5.069632638114145</v>
          </cell>
          <cell r="K1066">
            <v>5.2695579660623038</v>
          </cell>
          <cell r="L1066">
            <v>4.7496596811067153</v>
          </cell>
          <cell r="M1066">
            <v>4.3311912637824168</v>
          </cell>
          <cell r="N1066">
            <v>4.5680261251194372</v>
          </cell>
          <cell r="O1066">
            <v>4.2481704593092777</v>
          </cell>
        </row>
        <row r="1067">
          <cell r="A1067" t="str">
            <v>RHEM-SHSTG-ELCHP</v>
          </cell>
          <cell r="B1067" t="str">
            <v>VAR_ncap</v>
          </cell>
          <cell r="C1067" t="str">
            <v>-</v>
          </cell>
          <cell r="D1067">
            <v>4.2913073572583803E-2</v>
          </cell>
          <cell r="E1067">
            <v>0.151117373275273</v>
          </cell>
          <cell r="F1067">
            <v>8.1798539386595693E-3</v>
          </cell>
          <cell r="G1067">
            <v>9.2916578451686604E-2</v>
          </cell>
          <cell r="H1067">
            <v>0.22515657954714399</v>
          </cell>
          <cell r="I1067">
            <v>0.22430715201549201</v>
          </cell>
          <cell r="J1067">
            <v>0.10522790001981699</v>
          </cell>
          <cell r="K1067">
            <v>0.23433082274998601</v>
          </cell>
          <cell r="L1067">
            <v>0.20157409183901701</v>
          </cell>
          <cell r="M1067">
            <v>0.12593031757905701</v>
          </cell>
          <cell r="N1067">
            <v>0.25745689912953201</v>
          </cell>
          <cell r="O1067">
            <v>0.17869339974395801</v>
          </cell>
        </row>
        <row r="1068">
          <cell r="A1068" t="str">
            <v>RHEM-SHSTG-ELCHP</v>
          </cell>
          <cell r="B1068" t="str">
            <v>VAR_cap</v>
          </cell>
          <cell r="C1068" t="str">
            <v>-</v>
          </cell>
          <cell r="D1068">
            <v>4.2913073572583803E-2</v>
          </cell>
          <cell r="E1068">
            <v>0.19365094632922214</v>
          </cell>
          <cell r="F1068">
            <v>0.20155293827266005</v>
          </cell>
          <cell r="G1068">
            <v>0.29427673385463582</v>
          </cell>
          <cell r="H1068">
            <v>0.41364838810615423</v>
          </cell>
          <cell r="I1068">
            <v>0.52578901850116921</v>
          </cell>
          <cell r="J1068">
            <v>0.55417553301859845</v>
          </cell>
          <cell r="K1068">
            <v>0.56254904425909236</v>
          </cell>
          <cell r="L1068">
            <v>0.55953147912503898</v>
          </cell>
          <cell r="M1068">
            <v>0.55957632926818357</v>
          </cell>
          <cell r="N1068">
            <v>0.55955527595420695</v>
          </cell>
          <cell r="O1068">
            <v>0.55964365479420508</v>
          </cell>
        </row>
        <row r="1069">
          <cell r="A1069" t="str">
            <v>ITOT-SWHELCBR</v>
          </cell>
          <cell r="B1069" t="str">
            <v>VAR_fout</v>
          </cell>
          <cell r="C1069" t="str">
            <v>ITOT-SWHAELC</v>
          </cell>
          <cell r="D1069">
            <v>9.8139137425776646</v>
          </cell>
          <cell r="E1069">
            <v>10.335108995008992</v>
          </cell>
          <cell r="F1069">
            <v>10.34559033353958</v>
          </cell>
          <cell r="G1069">
            <v>13.4913601692342</v>
          </cell>
          <cell r="H1069">
            <v>13.491365481016803</v>
          </cell>
          <cell r="I1069">
            <v>13.491370417519155</v>
          </cell>
          <cell r="J1069">
            <v>13.49137792648097</v>
          </cell>
          <cell r="K1069">
            <v>13.491404128803508</v>
          </cell>
          <cell r="L1069">
            <v>13.491454416984332</v>
          </cell>
          <cell r="M1069">
            <v>13.491637074439673</v>
          </cell>
          <cell r="N1069">
            <v>13.491652921192491</v>
          </cell>
          <cell r="O1069">
            <v>13.491814261590568</v>
          </cell>
        </row>
        <row r="1070">
          <cell r="A1070" t="str">
            <v>ITOT-SWHELCBR</v>
          </cell>
          <cell r="B1070" t="str">
            <v>VAR_fin</v>
          </cell>
          <cell r="C1070" t="str">
            <v>ITOT_ELC</v>
          </cell>
          <cell r="D1070">
            <v>11.646966575738025</v>
          </cell>
          <cell r="E1070">
            <v>12.259008849593846</v>
          </cell>
          <cell r="F1070">
            <v>12.261690806575553</v>
          </cell>
          <cell r="G1070">
            <v>15.968939390249252</v>
          </cell>
          <cell r="H1070">
            <v>15.947854167531414</v>
          </cell>
          <cell r="I1070">
            <v>15.926824126322115</v>
          </cell>
          <cell r="J1070">
            <v>15.905852523828933</v>
          </cell>
          <cell r="K1070">
            <v>15.884958110373949</v>
          </cell>
          <cell r="L1070">
            <v>15.885017320344847</v>
          </cell>
          <cell r="M1070">
            <v>15.885232383654701</v>
          </cell>
          <cell r="N1070">
            <v>15.885251041831582</v>
          </cell>
          <cell r="O1070">
            <v>15.885441006155581</v>
          </cell>
        </row>
        <row r="1071">
          <cell r="A1071" t="str">
            <v>ITOT-SWHELCBR</v>
          </cell>
          <cell r="B1071" t="str">
            <v>VAR_ncap</v>
          </cell>
          <cell r="C1071" t="str">
            <v>-</v>
          </cell>
          <cell r="E1071">
            <v>0.180034784083035</v>
          </cell>
          <cell r="F1071">
            <v>2.3226446001617902E-2</v>
          </cell>
          <cell r="G1071">
            <v>0.60818154056309703</v>
          </cell>
          <cell r="H1071">
            <v>0.48945969426430103</v>
          </cell>
          <cell r="I1071">
            <v>0.341155917408551</v>
          </cell>
          <cell r="J1071">
            <v>0.30766533048767603</v>
          </cell>
          <cell r="K1071">
            <v>0.50074696869972601</v>
          </cell>
          <cell r="L1071">
            <v>0.33492380201453398</v>
          </cell>
          <cell r="M1071">
            <v>0.30118100975971202</v>
          </cell>
          <cell r="N1071">
            <v>0.57599645096892105</v>
          </cell>
          <cell r="O1071">
            <v>0.33362255862504198</v>
          </cell>
        </row>
        <row r="1072">
          <cell r="A1072" t="str">
            <v>ITOT-SWHELCBR</v>
          </cell>
          <cell r="B1072" t="str">
            <v>VAR_cap</v>
          </cell>
          <cell r="C1072" t="str">
            <v>-</v>
          </cell>
          <cell r="D1072">
            <v>0.55644997413134401</v>
          </cell>
          <cell r="E1072">
            <v>0.73645468765992983</v>
          </cell>
          <cell r="F1072">
            <v>0.75959723275515045</v>
          </cell>
          <cell r="G1072">
            <v>1.3675983854601148</v>
          </cell>
          <cell r="H1072">
            <v>1.3569034681420264</v>
          </cell>
          <cell r="I1072">
            <v>1.3276678011524121</v>
          </cell>
          <cell r="J1072">
            <v>1.1380675793365702</v>
          </cell>
          <cell r="K1072">
            <v>1.1492483602195442</v>
          </cell>
          <cell r="L1072">
            <v>1.1546320947140678</v>
          </cell>
          <cell r="M1072">
            <v>1.1365014420603985</v>
          </cell>
          <cell r="N1072">
            <v>1.1941124069849782</v>
          </cell>
          <cell r="O1072">
            <v>1.2104037956368576</v>
          </cell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336.18852237639351</v>
          </cell>
          <cell r="K4">
            <v>434.02416202325492</v>
          </cell>
          <cell r="L4">
            <v>739.85808700752227</v>
          </cell>
          <cell r="M4">
            <v>654.55103125799621</v>
          </cell>
          <cell r="N4">
            <v>633.11889207381432</v>
          </cell>
          <cell r="O4">
            <v>672.47986244119386</v>
          </cell>
          <cell r="P4">
            <v>685.0550781373156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76.08275044655926</v>
          </cell>
          <cell r="K5">
            <v>279.01611744321264</v>
          </cell>
          <cell r="L5">
            <v>693.47786315379972</v>
          </cell>
          <cell r="M5">
            <v>618.39856158181692</v>
          </cell>
          <cell r="N5">
            <v>590.43876180380403</v>
          </cell>
          <cell r="O5">
            <v>646.2838710115941</v>
          </cell>
          <cell r="P5">
            <v>662.55692870413111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162.15672360526378</v>
          </cell>
          <cell r="K6">
            <v>75.871606186185844</v>
          </cell>
          <cell r="L6">
            <v>36.679010249949428</v>
          </cell>
          <cell r="M6">
            <v>14.832105897558435</v>
          </cell>
          <cell r="N6">
            <v>20.334722663251863</v>
          </cell>
          <cell r="O6">
            <v>17.027813881828742</v>
          </cell>
          <cell r="P6">
            <v>14.930459064214366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97.949048324570384</v>
          </cell>
          <cell r="K7">
            <v>79.13643839385611</v>
          </cell>
          <cell r="L7">
            <v>9.7012136037731622</v>
          </cell>
          <cell r="M7">
            <v>21.320363778620138</v>
          </cell>
          <cell r="N7">
            <v>22.345407606758897</v>
          </cell>
          <cell r="O7">
            <v>9.1681775477710605</v>
          </cell>
          <cell r="P7">
            <v>7.5676903689707808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4.8944525025566703</v>
          </cell>
          <cell r="I8">
            <v>1.5357921124171119</v>
          </cell>
          <cell r="J8">
            <v>-78.529652743602071</v>
          </cell>
          <cell r="K8">
            <v>-46.356266766502742</v>
          </cell>
          <cell r="L8">
            <v>-36.450938119086288</v>
          </cell>
          <cell r="M8">
            <v>-63.169518549115118</v>
          </cell>
          <cell r="N8">
            <v>-73.086639493032294</v>
          </cell>
          <cell r="O8">
            <v>-79.661436086109092</v>
          </cell>
          <cell r="P8">
            <v>-88.435460749724044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297.98833516459388</v>
          </cell>
          <cell r="K9">
            <v>1113.6488128796011</v>
          </cell>
          <cell r="L9">
            <v>1256.9111609452739</v>
          </cell>
          <cell r="M9">
            <v>1198.4658212823001</v>
          </cell>
          <cell r="N9">
            <v>1171.0067796019703</v>
          </cell>
          <cell r="O9">
            <v>1170.3589263992885</v>
          </cell>
          <cell r="P9">
            <v>1172.0420190093128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7.5530881064048386E-2</v>
          </cell>
          <cell r="L10">
            <v>1.0672368447284424</v>
          </cell>
          <cell r="M10">
            <v>105.01531879478503</v>
          </cell>
          <cell r="N10">
            <v>130.96094570034512</v>
          </cell>
          <cell r="O10">
            <v>130.90376357556468</v>
          </cell>
          <cell r="P10">
            <v>129.36651626781799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332.51311452519673</v>
          </cell>
          <cell r="K11">
            <v>1150.1461609700766</v>
          </cell>
          <cell r="L11">
            <v>1199.2926532201634</v>
          </cell>
          <cell r="M11">
            <v>1143.5493246399226</v>
          </cell>
          <cell r="N11">
            <v>1117.3353898793021</v>
          </cell>
          <cell r="O11">
            <v>1116.7377550402114</v>
          </cell>
          <cell r="P11">
            <v>1118.328985575967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35.316723000873424</v>
          </cell>
          <cell r="K12">
            <v>368.59133952455431</v>
          </cell>
          <cell r="L12">
            <v>784.79131979361227</v>
          </cell>
          <cell r="M12">
            <v>712.54291830446618</v>
          </cell>
          <cell r="N12">
            <v>713.19739625315435</v>
          </cell>
          <cell r="O12">
            <v>714.37498933251538</v>
          </cell>
          <cell r="P12">
            <v>714.85938722141373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1.0485101925694817</v>
          </cell>
          <cell r="K13">
            <v>1.174209890524615</v>
          </cell>
          <cell r="L13">
            <v>12.193246712862097</v>
          </cell>
          <cell r="M13">
            <v>37.346109597463133</v>
          </cell>
          <cell r="N13">
            <v>30.942726597564537</v>
          </cell>
          <cell r="O13">
            <v>37.697285657949685</v>
          </cell>
          <cell r="P13">
            <v>37.701680900777419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4.9107142154927175E-2</v>
          </cell>
          <cell r="K14">
            <v>4.7149599506192817E-2</v>
          </cell>
          <cell r="L14">
            <v>0.46571620116026791</v>
          </cell>
          <cell r="M14">
            <v>0.1943575495582642</v>
          </cell>
          <cell r="N14">
            <v>0.4921646859350764</v>
          </cell>
          <cell r="O14">
            <v>0.4082045701650075</v>
          </cell>
          <cell r="P14">
            <v>0.4382908323166983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501.79404554032004</v>
          </cell>
          <cell r="K15">
            <v>1059.8681736266556</v>
          </cell>
          <cell r="L15">
            <v>1230.2323070839511</v>
          </cell>
          <cell r="M15">
            <v>1222.8712471108506</v>
          </cell>
          <cell r="N15">
            <v>1230.2322867159519</v>
          </cell>
          <cell r="O15">
            <v>1230.2290086810201</v>
          </cell>
          <cell r="P15">
            <v>1230.2570632262832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0.50669595155401692</v>
          </cell>
          <cell r="K16">
            <v>1.3168382454918233</v>
          </cell>
          <cell r="L16">
            <v>1.9112218195220267</v>
          </cell>
          <cell r="M16">
            <v>175.82538603339759</v>
          </cell>
          <cell r="N16">
            <v>187.25584950788098</v>
          </cell>
          <cell r="O16">
            <v>197.53616061050585</v>
          </cell>
          <cell r="P16">
            <v>198.48340466876056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0.59927602902004351</v>
          </cell>
          <cell r="K17">
            <v>2.2196333090613378</v>
          </cell>
          <cell r="L17">
            <v>1031.8687941567969</v>
          </cell>
          <cell r="M17">
            <v>1031.8692447033079</v>
          </cell>
          <cell r="N17">
            <v>1031.8745564114049</v>
          </cell>
          <cell r="O17">
            <v>1031.8747950919903</v>
          </cell>
          <cell r="P17">
            <v>1031.8752074591744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425.24346194051572</v>
          </cell>
          <cell r="M18">
            <v>905.58388805048389</v>
          </cell>
          <cell r="N18">
            <v>971.35337903491336</v>
          </cell>
          <cell r="O18">
            <v>1559.4506827711666</v>
          </cell>
          <cell r="P18">
            <v>1562.1869540595944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0.1448574559106777</v>
          </cell>
          <cell r="K19">
            <v>0.17770973760428632</v>
          </cell>
          <cell r="L19">
            <v>0.52100151385398663</v>
          </cell>
          <cell r="M19">
            <v>0.46922152856757959</v>
          </cell>
          <cell r="N19">
            <v>0.60149815566909826</v>
          </cell>
          <cell r="O19">
            <v>0.65200423427544141</v>
          </cell>
          <cell r="P19">
            <v>1.5277001110112092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5.9188892797773604E-2</v>
          </cell>
          <cell r="M20">
            <v>8.3475037700032437E-2</v>
          </cell>
          <cell r="N20">
            <v>9.9675937143525323E-2</v>
          </cell>
          <cell r="O20">
            <v>0.10341589644652954</v>
          </cell>
          <cell r="P20">
            <v>0.11126438546856984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1.7073230229497329E-2</v>
          </cell>
          <cell r="K21">
            <v>2.8565171683629622E-2</v>
          </cell>
          <cell r="L21">
            <v>2.3713980114669537E-2</v>
          </cell>
          <cell r="M21">
            <v>2.9980258118473511E-2</v>
          </cell>
          <cell r="N21">
            <v>1.5355416918045803</v>
          </cell>
          <cell r="O21">
            <v>6.3815115512553394E-2</v>
          </cell>
          <cell r="P21">
            <v>0.45470826862913793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3.7894072722402861E-2</v>
          </cell>
          <cell r="K22">
            <v>5.1661069758325767E-2</v>
          </cell>
          <cell r="L22">
            <v>35.602953550916006</v>
          </cell>
          <cell r="M22">
            <v>286.37277783060125</v>
          </cell>
          <cell r="N22">
            <v>1660.0130277493026</v>
          </cell>
          <cell r="O22">
            <v>1796.3408186682043</v>
          </cell>
          <cell r="P22">
            <v>2556.7546683811106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0.22078218227120106</v>
          </cell>
          <cell r="K23">
            <v>0.32505698112628262</v>
          </cell>
          <cell r="L23">
            <v>474.69789372535973</v>
          </cell>
          <cell r="M23">
            <v>713.98830913248298</v>
          </cell>
          <cell r="N23">
            <v>604.18421069556973</v>
          </cell>
          <cell r="O23">
            <v>706.88066760823369</v>
          </cell>
          <cell r="P23">
            <v>703.11492905529951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1169.5191606777887</v>
          </cell>
          <cell r="K24">
            <v>3697.1982503054155</v>
          </cell>
          <cell r="L24">
            <v>6454.4334438210653</v>
          </cell>
          <cell r="M24">
            <v>7533.6787945152555</v>
          </cell>
          <cell r="N24">
            <v>8850.763375086186</v>
          </cell>
          <cell r="O24">
            <v>9693.0892525845193</v>
          </cell>
          <cell r="P24">
            <v>10456.648108721423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H25">
            <v>4.8944525025566703</v>
          </cell>
          <cell r="I25">
            <v>1.5357921124171119</v>
          </cell>
          <cell r="J25">
            <v>-79.430247127197362</v>
          </cell>
          <cell r="K25">
            <v>-47.075421421383091</v>
          </cell>
          <cell r="L25">
            <v>-38.740086585045802</v>
          </cell>
          <cell r="M25">
            <v>-63.878663062676317</v>
          </cell>
          <cell r="N25">
            <v>-74.173319019099068</v>
          </cell>
          <cell r="O25">
            <v>-80.670830593937637</v>
          </cell>
          <cell r="P25">
            <v>-89.527260736638681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833.33063830139463</v>
          </cell>
          <cell r="K26">
            <v>1252.367617100075</v>
          </cell>
          <cell r="L26">
            <v>3.410358271834641E-2</v>
          </cell>
          <cell r="M26">
            <v>571.93487563967278</v>
          </cell>
          <cell r="N26">
            <v>1910.4501863221335</v>
          </cell>
          <cell r="O26">
            <v>2713.4133549793496</v>
          </cell>
          <cell r="P26">
            <v>3464.3984496797866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833.33063830139463</v>
          </cell>
          <cell r="K27">
            <v>1252.367617100075</v>
          </cell>
          <cell r="L27">
            <v>3.410358271834641E-2</v>
          </cell>
          <cell r="M27">
            <v>571.93487563967278</v>
          </cell>
          <cell r="N27">
            <v>1910.4501863221335</v>
          </cell>
          <cell r="O27">
            <v>2713.4133549793496</v>
          </cell>
          <cell r="P27">
            <v>3464.3984496797866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-78.529652743602071</v>
          </cell>
          <cell r="K28">
            <v>-46.356266766502742</v>
          </cell>
          <cell r="L28">
            <v>-36.450938119086288</v>
          </cell>
          <cell r="M28">
            <v>-63.169518549115118</v>
          </cell>
          <cell r="N28">
            <v>-73.086639493032294</v>
          </cell>
          <cell r="O28">
            <v>-79.661436086109092</v>
          </cell>
          <cell r="P28">
            <v>-88.435460749724044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0.429149259494082</v>
          </cell>
          <cell r="H29">
            <v>0.390461259114458</v>
          </cell>
          <cell r="I29">
            <v>7.0055964019243602</v>
          </cell>
          <cell r="J29">
            <v>6.5111755353425398</v>
          </cell>
          <cell r="K29">
            <v>6.2467582133498203</v>
          </cell>
          <cell r="L29">
            <v>0.47281766655668001</v>
          </cell>
          <cell r="M29">
            <v>0.47246131947593201</v>
          </cell>
          <cell r="N29">
            <v>0.41797493130390501</v>
          </cell>
          <cell r="O29">
            <v>0.41747996721582997</v>
          </cell>
          <cell r="P29">
            <v>0.46045286333540197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0.49400603676467197</v>
          </cell>
          <cell r="N30">
            <v>0.80832071647859705</v>
          </cell>
          <cell r="O30">
            <v>0.80320834209147296</v>
          </cell>
          <cell r="P30">
            <v>1.43189918560148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9.2288884012105807</v>
          </cell>
          <cell r="F31">
            <v>1.4534649646425299</v>
          </cell>
          <cell r="G31">
            <v>4.0553587137277898</v>
          </cell>
          <cell r="H31">
            <v>2.5767209952952901</v>
          </cell>
          <cell r="I31">
            <v>1.9970056230056901</v>
          </cell>
          <cell r="J31">
            <v>0.84244344088519596</v>
          </cell>
          <cell r="M31">
            <v>1.5434838464168601</v>
          </cell>
          <cell r="N31">
            <v>2.5164913794516699</v>
          </cell>
          <cell r="O31">
            <v>6.8031968536272904</v>
          </cell>
          <cell r="P31">
            <v>6.8849881886789799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1.61565237445586</v>
          </cell>
          <cell r="N32">
            <v>2.5868229058533898</v>
          </cell>
          <cell r="O32">
            <v>2.69226150414356</v>
          </cell>
          <cell r="P32">
            <v>4.65116550453748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1127.9645424892699</v>
          </cell>
          <cell r="F33">
            <v>1118.5330712432999</v>
          </cell>
          <cell r="G33">
            <v>1148.2882329046699</v>
          </cell>
          <cell r="H33">
            <v>1148.25979002898</v>
          </cell>
          <cell r="I33">
            <v>1032.99298460871</v>
          </cell>
          <cell r="J33">
            <v>686.92000186941198</v>
          </cell>
          <cell r="K33">
            <v>351.20090126464697</v>
          </cell>
          <cell r="L33">
            <v>288.09495095440298</v>
          </cell>
          <cell r="M33">
            <v>281.80760516172302</v>
          </cell>
          <cell r="N33">
            <v>281.80675954178002</v>
          </cell>
          <cell r="O33">
            <v>281.806394372314</v>
          </cell>
          <cell r="P33">
            <v>237.94476486846401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0.45474590647255198</v>
          </cell>
          <cell r="H34">
            <v>0.54014902502360695</v>
          </cell>
          <cell r="I34">
            <v>24.922713487157399</v>
          </cell>
          <cell r="J34">
            <v>23.734157404093501</v>
          </cell>
          <cell r="K34">
            <v>40.400501005832602</v>
          </cell>
          <cell r="L34">
            <v>20.229673764275098</v>
          </cell>
          <cell r="M34">
            <v>20.3295328302397</v>
          </cell>
          <cell r="N34">
            <v>20.318559175888002</v>
          </cell>
          <cell r="O34">
            <v>20.317264869439999</v>
          </cell>
          <cell r="P34">
            <v>20.321576672451901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1928.7124803153299</v>
          </cell>
          <cell r="F35">
            <v>1532.4743525277599</v>
          </cell>
          <cell r="G35">
            <v>1596.20101292867</v>
          </cell>
          <cell r="H35">
            <v>1190.3614295871701</v>
          </cell>
          <cell r="I35">
            <v>500.44489159964002</v>
          </cell>
          <cell r="J35">
            <v>1.23105332115652</v>
          </cell>
          <cell r="K35">
            <v>0.90602935254154304</v>
          </cell>
          <cell r="L35">
            <v>0.81341946129815301</v>
          </cell>
          <cell r="M35">
            <v>0.75392825939887798</v>
          </cell>
          <cell r="N35">
            <v>0.66123299316184803</v>
          </cell>
          <cell r="O35">
            <v>0.66053949279786695</v>
          </cell>
          <cell r="P35">
            <v>0.64075338861170295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0.476009702582945</v>
          </cell>
          <cell r="H36">
            <v>0.47554618357022499</v>
          </cell>
          <cell r="I36">
            <v>80.692797441500105</v>
          </cell>
          <cell r="J36">
            <v>77.714922699869206</v>
          </cell>
          <cell r="K36">
            <v>75.568908522029602</v>
          </cell>
          <cell r="L36">
            <v>0.47785059373503302</v>
          </cell>
          <cell r="M36">
            <v>0.477557720030518</v>
          </cell>
          <cell r="N36">
            <v>0.47729655244173602</v>
          </cell>
          <cell r="O36">
            <v>0.47694152323789002</v>
          </cell>
          <cell r="P36">
            <v>0.47637229869318798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0.56021271453631205</v>
          </cell>
          <cell r="N37">
            <v>0.96353172197613701</v>
          </cell>
          <cell r="O37">
            <v>0.98002453120859001</v>
          </cell>
          <cell r="P37">
            <v>1.64632436721896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1.26695311032671</v>
          </cell>
          <cell r="G38">
            <v>5.7926355014448001</v>
          </cell>
          <cell r="H38">
            <v>4.8111243481488097</v>
          </cell>
          <cell r="I38">
            <v>5.3257094062791399</v>
          </cell>
          <cell r="J38">
            <v>3.0558333353943201</v>
          </cell>
          <cell r="M38">
            <v>1.7191663783103801</v>
          </cell>
          <cell r="N38">
            <v>2.5399638011534802</v>
          </cell>
          <cell r="O38">
            <v>1.4359910047231701</v>
          </cell>
          <cell r="P38">
            <v>2.3428007274626701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0.62575355580907299</v>
          </cell>
          <cell r="H39">
            <v>0.63085505076335502</v>
          </cell>
          <cell r="I39">
            <v>6.7538712716007296</v>
          </cell>
          <cell r="J39">
            <v>6.0196684489056196</v>
          </cell>
          <cell r="K39">
            <v>5.6962133661902001</v>
          </cell>
          <cell r="L39">
            <v>0.26962553379759402</v>
          </cell>
          <cell r="M39">
            <v>0.66648770063487395</v>
          </cell>
          <cell r="N39">
            <v>0.67376138353099702</v>
          </cell>
          <cell r="O39">
            <v>0.66952252483843</v>
          </cell>
          <cell r="P39">
            <v>0.63492604485922599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1043.1365147227</v>
          </cell>
          <cell r="F40">
            <v>1206.73893325842</v>
          </cell>
          <cell r="G40">
            <v>1110.5577643152701</v>
          </cell>
          <cell r="H40">
            <v>1110.5538686176801</v>
          </cell>
          <cell r="I40">
            <v>938.17753076364704</v>
          </cell>
          <cell r="J40">
            <v>622.66542100166498</v>
          </cell>
          <cell r="K40">
            <v>475.592770970218</v>
          </cell>
          <cell r="L40">
            <v>206.75123014040099</v>
          </cell>
          <cell r="M40">
            <v>132.50959752277601</v>
          </cell>
          <cell r="N40">
            <v>102.844148085462</v>
          </cell>
          <cell r="O40">
            <v>102.84344233736699</v>
          </cell>
          <cell r="P40">
            <v>79.704324568207696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479.81171680538398</v>
          </cell>
          <cell r="F41">
            <v>387.62861357149097</v>
          </cell>
          <cell r="G41">
            <v>694.328871102893</v>
          </cell>
          <cell r="H41">
            <v>692.24520509137903</v>
          </cell>
          <cell r="I41">
            <v>492.10889599714699</v>
          </cell>
          <cell r="J41">
            <v>201.48190760943001</v>
          </cell>
          <cell r="K41">
            <v>126.40507394406301</v>
          </cell>
          <cell r="L41">
            <v>75.181982884344094</v>
          </cell>
          <cell r="M41">
            <v>62.948394632072102</v>
          </cell>
          <cell r="N41">
            <v>58.4425265019973</v>
          </cell>
          <cell r="O41">
            <v>58.442125644267399</v>
          </cell>
          <cell r="P41">
            <v>48.265582760302998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726.71480287744498</v>
          </cell>
          <cell r="F42">
            <v>608.84507912913102</v>
          </cell>
          <cell r="G42">
            <v>172.80552025826799</v>
          </cell>
          <cell r="H42">
            <v>49.483272289187397</v>
          </cell>
          <cell r="I42">
            <v>14.500189260760401</v>
          </cell>
          <cell r="J42">
            <v>0.30224910746389</v>
          </cell>
          <cell r="K42">
            <v>0.26882735770716099</v>
          </cell>
          <cell r="L42">
            <v>0.10656281940307399</v>
          </cell>
          <cell r="M42">
            <v>0.25924676680626502</v>
          </cell>
          <cell r="N42">
            <v>0.26715318986962699</v>
          </cell>
          <cell r="O42">
            <v>0.28219036901002598</v>
          </cell>
          <cell r="P42">
            <v>0.27664898784236602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1783.6645893458499</v>
          </cell>
          <cell r="F43">
            <v>1640.9700599126099</v>
          </cell>
          <cell r="G43">
            <v>1762.1797198419499</v>
          </cell>
          <cell r="H43">
            <v>1643.71013926811</v>
          </cell>
          <cell r="I43">
            <v>462.57186605175701</v>
          </cell>
          <cell r="J43">
            <v>1.24676244417812</v>
          </cell>
          <cell r="K43">
            <v>1.19514470352058</v>
          </cell>
          <cell r="L43">
            <v>1.1888566751335199</v>
          </cell>
          <cell r="M43">
            <v>0.862977703349457</v>
          </cell>
          <cell r="N43">
            <v>0.70587586951968495</v>
          </cell>
          <cell r="O43">
            <v>0.70533662712688505</v>
          </cell>
          <cell r="P43">
            <v>0.66832797793971099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1.13632484755122</v>
          </cell>
          <cell r="G44">
            <v>2.3073068342787599</v>
          </cell>
          <cell r="H44">
            <v>1.7957592790125201</v>
          </cell>
          <cell r="I44">
            <v>1.9188296768480599</v>
          </cell>
          <cell r="J44">
            <v>1.0038325991877299</v>
          </cell>
          <cell r="M44">
            <v>0.94767761872287903</v>
          </cell>
          <cell r="N44">
            <v>1.69040202481082</v>
          </cell>
          <cell r="O44">
            <v>1.30682918584178</v>
          </cell>
          <cell r="P44">
            <v>2.3212236290970401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1.4305123326057001</v>
          </cell>
          <cell r="N45">
            <v>1.8779858366371101</v>
          </cell>
          <cell r="O45">
            <v>1.4632298167891</v>
          </cell>
          <cell r="P45">
            <v>2.45965823400969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11.061510192988001</v>
          </cell>
          <cell r="F46">
            <v>6.4331311635862596</v>
          </cell>
          <cell r="G46">
            <v>26.681619304805199</v>
          </cell>
          <cell r="H46">
            <v>25.4938438550423</v>
          </cell>
          <cell r="I46">
            <v>24.606950535527499</v>
          </cell>
          <cell r="J46">
            <v>10.582679071156001</v>
          </cell>
          <cell r="M46">
            <v>2.6680332977703798</v>
          </cell>
          <cell r="N46">
            <v>15.757431565927901</v>
          </cell>
          <cell r="O46">
            <v>31.549952304249601</v>
          </cell>
          <cell r="P46">
            <v>35.754223341226499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9.2732364473625903</v>
          </cell>
          <cell r="F47">
            <v>9.2730975415674308</v>
          </cell>
          <cell r="G47">
            <v>1.22030014609167</v>
          </cell>
          <cell r="H47">
            <v>0.604058922720627</v>
          </cell>
          <cell r="I47">
            <v>0.23079667880121499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0.393941025759107</v>
          </cell>
          <cell r="H48">
            <v>0.49609009754568401</v>
          </cell>
          <cell r="I48">
            <v>5.8789358302559602</v>
          </cell>
          <cell r="J48">
            <v>5.9200103010104801</v>
          </cell>
          <cell r="K48">
            <v>74.824657586858905</v>
          </cell>
          <cell r="L48">
            <v>79.403811370513793</v>
          </cell>
          <cell r="M48">
            <v>79.403207436930998</v>
          </cell>
          <cell r="N48">
            <v>79.402885674151605</v>
          </cell>
          <cell r="O48">
            <v>79.402702920803193</v>
          </cell>
          <cell r="P48">
            <v>79.401620696159895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7119.5682815975397</v>
          </cell>
          <cell r="F49">
            <v>6514.7530812703899</v>
          </cell>
          <cell r="G49">
            <v>6526.7979413022003</v>
          </cell>
          <cell r="H49">
            <v>5872.4283138987403</v>
          </cell>
          <cell r="I49">
            <v>3600.1295646345602</v>
          </cell>
          <cell r="J49">
            <v>1649.23211818915</v>
          </cell>
          <cell r="K49">
            <v>1158.30578628696</v>
          </cell>
          <cell r="L49">
            <v>672.990781863861</v>
          </cell>
          <cell r="M49">
            <v>591.46974165302095</v>
          </cell>
          <cell r="N49">
            <v>574.75912385139702</v>
          </cell>
          <cell r="O49">
            <v>593.05863419109301</v>
          </cell>
          <cell r="P49">
            <v>526.28763430470099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0.37354275213534099</v>
          </cell>
          <cell r="H50">
            <v>0.33240215197767298</v>
          </cell>
          <cell r="I50">
            <v>2.7307754497027599</v>
          </cell>
          <cell r="J50">
            <v>6.3087731488249004</v>
          </cell>
          <cell r="K50">
            <v>6.09323038736534</v>
          </cell>
          <cell r="L50">
            <v>8.8838371373474203</v>
          </cell>
          <cell r="M50">
            <v>5.1837748070906704</v>
          </cell>
          <cell r="N50">
            <v>13.747331587521</v>
          </cell>
          <cell r="O50">
            <v>9.8484826029546095</v>
          </cell>
          <cell r="P50">
            <v>10.7757233604564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98.906420051979893</v>
          </cell>
          <cell r="F51">
            <v>98.105280317074701</v>
          </cell>
          <cell r="G51">
            <v>125.94487418298</v>
          </cell>
          <cell r="H51">
            <v>107.20153683072201</v>
          </cell>
          <cell r="I51">
            <v>96.941512308577799</v>
          </cell>
          <cell r="J51">
            <v>50.660832972262803</v>
          </cell>
          <cell r="M51">
            <v>3.1639236320424402</v>
          </cell>
          <cell r="N51">
            <v>3.6709377980270701</v>
          </cell>
          <cell r="O51">
            <v>3.61592503090607</v>
          </cell>
          <cell r="P51">
            <v>5.5223179737703703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1440.9475013896899</v>
          </cell>
          <cell r="F52">
            <v>1508.6885529368501</v>
          </cell>
          <cell r="G52">
            <v>1246.4015929648399</v>
          </cell>
          <cell r="H52">
            <v>1281.65397000708</v>
          </cell>
          <cell r="I52">
            <v>1291.29410985</v>
          </cell>
          <cell r="J52">
            <v>1067.16131268449</v>
          </cell>
          <cell r="K52">
            <v>360.81199926320397</v>
          </cell>
          <cell r="L52">
            <v>260.66550657520901</v>
          </cell>
          <cell r="M52">
            <v>265.32395512536101</v>
          </cell>
          <cell r="N52">
            <v>246.71151431824799</v>
          </cell>
          <cell r="O52">
            <v>256.20768428827699</v>
          </cell>
          <cell r="P52">
            <v>253.99319363858999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0.93166229129542899</v>
          </cell>
          <cell r="N53">
            <v>1.1979094199456299</v>
          </cell>
          <cell r="O53">
            <v>1.1637557256808899</v>
          </cell>
          <cell r="P53">
            <v>1.9558137524781101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2229.91627656831</v>
          </cell>
          <cell r="F54">
            <v>1882.83264337233</v>
          </cell>
          <cell r="G54">
            <v>1410.0888207171399</v>
          </cell>
          <cell r="H54">
            <v>1168.7112533469201</v>
          </cell>
          <cell r="I54">
            <v>646.00929368145205</v>
          </cell>
          <cell r="J54">
            <v>440.19339217086701</v>
          </cell>
          <cell r="K54">
            <v>233.073645289919</v>
          </cell>
          <cell r="L54">
            <v>63.8683342713217</v>
          </cell>
          <cell r="M54">
            <v>62.9033377075313</v>
          </cell>
          <cell r="N54">
            <v>63.360036073091401</v>
          </cell>
          <cell r="O54">
            <v>63.384410395700499</v>
          </cell>
          <cell r="P54">
            <v>63.3892926422497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3769.7701980099901</v>
          </cell>
          <cell r="F55">
            <v>3489.6264766262598</v>
          </cell>
          <cell r="G55">
            <v>2782.8088306170898</v>
          </cell>
          <cell r="H55">
            <v>2557.8991623367101</v>
          </cell>
          <cell r="I55">
            <v>2036.9756912897301</v>
          </cell>
          <cell r="J55">
            <v>1564.3243109764401</v>
          </cell>
          <cell r="K55">
            <v>599.97887494048803</v>
          </cell>
          <cell r="L55">
            <v>333.41767798387798</v>
          </cell>
          <cell r="M55">
            <v>337.50665356332098</v>
          </cell>
          <cell r="N55">
            <v>328.687729196833</v>
          </cell>
          <cell r="O55">
            <v>334.22025804351898</v>
          </cell>
          <cell r="P55">
            <v>335.63634136754501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1.7587947420864999E-2</v>
          </cell>
          <cell r="F56">
            <v>1.8033821400058402E-2</v>
          </cell>
          <cell r="G56">
            <v>6.0652505975703104E-3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3.4482009741406352</v>
          </cell>
          <cell r="F57">
            <v>2.5822330514333305</v>
          </cell>
          <cell r="G57">
            <v>3.5435277810683727</v>
          </cell>
          <cell r="H57">
            <v>3.287147521964231</v>
          </cell>
          <cell r="I57">
            <v>3.0589360645595303</v>
          </cell>
          <cell r="J57">
            <v>2.985659571590757</v>
          </cell>
          <cell r="K57">
            <v>0.7286057415123921</v>
          </cell>
          <cell r="L57">
            <v>0.186266275312921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3.6216419221192002E-2</v>
          </cell>
          <cell r="F58">
            <v>0.37407322732243298</v>
          </cell>
          <cell r="G58">
            <v>0.50732595763406607</v>
          </cell>
          <cell r="H58">
            <v>0.49545280102827627</v>
          </cell>
          <cell r="I58">
            <v>0.56223669456432901</v>
          </cell>
          <cell r="J58">
            <v>0.30093573112039601</v>
          </cell>
          <cell r="K58">
            <v>0.23760296882995599</v>
          </cell>
          <cell r="L58">
            <v>8.4975633977005E-2</v>
          </cell>
          <cell r="M58">
            <v>0.51245279306290192</v>
          </cell>
          <cell r="N58">
            <v>0.81457400383913092</v>
          </cell>
          <cell r="O58">
            <v>0.94335690785493798</v>
          </cell>
          <cell r="P58">
            <v>1.1075901632318881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6.18586123833422</v>
          </cell>
          <cell r="F59">
            <v>11.84572125765831</v>
          </cell>
          <cell r="G59">
            <v>10.598787883274479</v>
          </cell>
          <cell r="H59">
            <v>30.280930490491503</v>
          </cell>
          <cell r="I59">
            <v>13.88705008250955</v>
          </cell>
          <cell r="J59">
            <v>6.5052878293906344</v>
          </cell>
          <cell r="K59">
            <v>0.79301604575429208</v>
          </cell>
          <cell r="L59">
            <v>0.40485016831054604</v>
          </cell>
          <cell r="M59">
            <v>1.722154811147995</v>
          </cell>
          <cell r="N59">
            <v>1.6705865466171419</v>
          </cell>
          <cell r="O59">
            <v>1.3319282079424279</v>
          </cell>
          <cell r="P59">
            <v>0.68205872429398307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6.3538183534739696</v>
          </cell>
          <cell r="F60">
            <v>20.622701992786702</v>
          </cell>
          <cell r="G60">
            <v>127.6239576567374</v>
          </cell>
          <cell r="H60">
            <v>272.5850705167245</v>
          </cell>
          <cell r="I60">
            <v>780.10533875517103</v>
          </cell>
          <cell r="J60">
            <v>498.83567688889121</v>
          </cell>
          <cell r="K60">
            <v>363.62039598490315</v>
          </cell>
          <cell r="L60">
            <v>96.514439642576363</v>
          </cell>
          <cell r="M60">
            <v>52.984341747554147</v>
          </cell>
          <cell r="N60">
            <v>2.4000758953677219</v>
          </cell>
          <cell r="O60">
            <v>2.0874613045150188</v>
          </cell>
          <cell r="P60">
            <v>1.225724087334203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11.987593738360401</v>
          </cell>
          <cell r="F61">
            <v>22.794533768666199</v>
          </cell>
          <cell r="G61">
            <v>19.74331939888253</v>
          </cell>
          <cell r="H61">
            <v>22.571353151903761</v>
          </cell>
          <cell r="I61">
            <v>11.297324493426759</v>
          </cell>
          <cell r="J61">
            <v>3.5222714673511226</v>
          </cell>
          <cell r="K61">
            <v>1.1297056001069179</v>
          </cell>
          <cell r="L61">
            <v>0.53167159117643603</v>
          </cell>
          <cell r="M61">
            <v>38.595152342887665</v>
          </cell>
          <cell r="N61">
            <v>86.67022485605608</v>
          </cell>
          <cell r="O61">
            <v>78.927691106319088</v>
          </cell>
          <cell r="P61">
            <v>76.176970259320797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17.024797815647698</v>
          </cell>
          <cell r="G62">
            <v>12.212589889404962</v>
          </cell>
          <cell r="H62">
            <v>35.678610923946408</v>
          </cell>
          <cell r="I62">
            <v>33.900485691600856</v>
          </cell>
          <cell r="J62">
            <v>3.0792054391384299E-2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53.549221734088199</v>
          </cell>
          <cell r="F63">
            <v>130.16736877085501</v>
          </cell>
          <cell r="G63">
            <v>39.9758524315125</v>
          </cell>
          <cell r="H63">
            <v>20.152843112915999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813.85066497953198</v>
          </cell>
          <cell r="F64">
            <v>546.58286061777096</v>
          </cell>
          <cell r="G64">
            <v>199.776630103656</v>
          </cell>
          <cell r="H64">
            <v>200.83185537666901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0.2068239540976767</v>
          </cell>
          <cell r="F65">
            <v>0.145696358728019</v>
          </cell>
          <cell r="G65">
            <v>0.2410860135148086</v>
          </cell>
          <cell r="H65">
            <v>2.7155473067898839E-2</v>
          </cell>
          <cell r="I65">
            <v>1.2398876053034542E-2</v>
          </cell>
          <cell r="J65">
            <v>4.64357452807811E-3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3.060757506150793</v>
          </cell>
          <cell r="F66">
            <v>3.2017112601419018</v>
          </cell>
          <cell r="G66">
            <v>3.4045448561319853</v>
          </cell>
          <cell r="H66">
            <v>2.3116518582774168E-2</v>
          </cell>
          <cell r="I66">
            <v>1.3225621293940809E-2</v>
          </cell>
          <cell r="J66">
            <v>5.0078975610056298E-3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324.08401544948163</v>
          </cell>
          <cell r="F67">
            <v>384.67932548734558</v>
          </cell>
          <cell r="G67">
            <v>212.86902994018874</v>
          </cell>
          <cell r="H67">
            <v>137.02808067708963</v>
          </cell>
          <cell r="I67">
            <v>0.67784750961360984</v>
          </cell>
          <cell r="J67">
            <v>3.4796386386642598E-2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0.2489453309088997</v>
          </cell>
          <cell r="F68">
            <v>0.2762047809919449</v>
          </cell>
          <cell r="G68">
            <v>0.34671876232247839</v>
          </cell>
          <cell r="H68">
            <v>4.4763501423706109E-2</v>
          </cell>
          <cell r="I68">
            <v>1.5594771172372658E-2</v>
          </cell>
          <cell r="J68">
            <v>4.8274491131467204E-3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2.6858412702998153</v>
          </cell>
          <cell r="F69">
            <v>2.6693008409683472</v>
          </cell>
          <cell r="G69">
            <v>2.6387142040897777</v>
          </cell>
          <cell r="H69">
            <v>1.5576302572803069E-2</v>
          </cell>
          <cell r="I69">
            <v>1.352565437970352E-2</v>
          </cell>
          <cell r="J69">
            <v>5.1414574811346793E-3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4.2615031472805098E-2</v>
          </cell>
          <cell r="G70">
            <v>9.4155287489252004E-2</v>
          </cell>
          <cell r="H70">
            <v>0.2620888459084757</v>
          </cell>
          <cell r="I70">
            <v>0.20457440334842453</v>
          </cell>
          <cell r="J70">
            <v>0.10487058163672593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5.2356090790753797E-2</v>
          </cell>
          <cell r="G71">
            <v>0.1340009784866657</v>
          </cell>
          <cell r="H71">
            <v>0.37898973091955235</v>
          </cell>
          <cell r="I71">
            <v>0.27720509707824192</v>
          </cell>
          <cell r="J71">
            <v>0.1339592854851506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3.44431343688575E-2</v>
          </cell>
          <cell r="G72">
            <v>6.9011148705137693E-2</v>
          </cell>
          <cell r="H72">
            <v>0.24258899020233471</v>
          </cell>
          <cell r="I72">
            <v>0.19156809250460549</v>
          </cell>
          <cell r="J72">
            <v>0.10142410703277407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6.1006869899456202E-2</v>
          </cell>
          <cell r="G73">
            <v>0.15709890725804782</v>
          </cell>
          <cell r="H73">
            <v>0.33302697354996535</v>
          </cell>
          <cell r="I73">
            <v>0.2424878861174633</v>
          </cell>
          <cell r="J73">
            <v>0.10843042842337239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4.3972876181683697E-2</v>
          </cell>
          <cell r="G74">
            <v>0.1004909030291465</v>
          </cell>
          <cell r="H74">
            <v>0.2991601593153051</v>
          </cell>
          <cell r="I74">
            <v>0.21922058213890261</v>
          </cell>
          <cell r="J74">
            <v>0.10574943745318464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6.5078821745565202E-2</v>
          </cell>
          <cell r="G75">
            <v>0.17809340580930982</v>
          </cell>
          <cell r="H75">
            <v>0.53759232677731983</v>
          </cell>
          <cell r="I75">
            <v>0.3897914821575223</v>
          </cell>
          <cell r="J75">
            <v>0.18421607685110769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5.0839353775846301E-2</v>
          </cell>
          <cell r="G76">
            <v>0.11642508454917941</v>
          </cell>
          <cell r="H76">
            <v>0.25516841696682041</v>
          </cell>
          <cell r="I76">
            <v>0.18594422426369739</v>
          </cell>
          <cell r="J76">
            <v>8.4308170148497508E-2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9.7728872264742304</v>
          </cell>
          <cell r="G77">
            <v>7.8065578943153033</v>
          </cell>
          <cell r="H77">
            <v>2.6947002354840398E-2</v>
          </cell>
          <cell r="I77">
            <v>2.086959976088263E-2</v>
          </cell>
          <cell r="J77">
            <v>1.9491000627202479E-2</v>
          </cell>
          <cell r="K77">
            <v>1.9022948879551131E-2</v>
          </cell>
          <cell r="L77">
            <v>1.319433633551078E-2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4.1618374381690401E-2</v>
          </cell>
          <cell r="G78">
            <v>9.3864302077505901E-2</v>
          </cell>
          <cell r="H78">
            <v>0.19898753359305021</v>
          </cell>
          <cell r="I78">
            <v>0.1450603449896106</v>
          </cell>
          <cell r="J78">
            <v>6.6442720977738748E-2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9.9379492210553005E-2</v>
          </cell>
          <cell r="G79">
            <v>0.16355252281825289</v>
          </cell>
          <cell r="H79">
            <v>5.3296426647569103E-2</v>
          </cell>
          <cell r="I79">
            <v>2.9587322784343801E-2</v>
          </cell>
          <cell r="J79">
            <v>2.7760728883338109E-2</v>
          </cell>
          <cell r="K79">
            <v>2.7465187043889949E-2</v>
          </cell>
          <cell r="L79">
            <v>1.9980062096116538E-2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6.7552541768501895E-2</v>
          </cell>
          <cell r="G80">
            <v>0.1824093373239942</v>
          </cell>
          <cell r="H80">
            <v>0.21267968301011028</v>
          </cell>
          <cell r="I80">
            <v>3.2981060627507205E-2</v>
          </cell>
          <cell r="J80">
            <v>2.9505926163504198E-2</v>
          </cell>
          <cell r="K80">
            <v>4.2994954506548298E-2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2.6927132828726601E-2</v>
          </cell>
          <cell r="G81">
            <v>4.7612845876796997E-2</v>
          </cell>
          <cell r="H81">
            <v>8.8617172348474604E-2</v>
          </cell>
          <cell r="I81">
            <v>5.5057439208235096E-2</v>
          </cell>
          <cell r="J81">
            <v>5.3916124398672396E-2</v>
          </cell>
          <cell r="K81">
            <v>4.7685819821678702E-2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1403.06627388481</v>
          </cell>
          <cell r="F82">
            <v>1172.34842698541</v>
          </cell>
          <cell r="G82">
            <v>100.29857098831</v>
          </cell>
          <cell r="H82">
            <v>100.38091742208999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71.2403658152069</v>
          </cell>
          <cell r="G83">
            <v>103.962747327918</v>
          </cell>
          <cell r="H83">
            <v>103.974107526618</v>
          </cell>
          <cell r="I83">
            <v>103.994201970548</v>
          </cell>
          <cell r="J83">
            <v>27.2177109241468</v>
          </cell>
          <cell r="K83">
            <v>4.51528064538083E-2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3.1983598962842641</v>
          </cell>
          <cell r="F84">
            <v>19.540347420317129</v>
          </cell>
          <cell r="G84">
            <v>19.897898054842571</v>
          </cell>
          <cell r="H84">
            <v>25.653565133367426</v>
          </cell>
          <cell r="I84">
            <v>64.25255622473216</v>
          </cell>
          <cell r="J84">
            <v>56.896805749800144</v>
          </cell>
          <cell r="K84">
            <v>25.876368755773068</v>
          </cell>
          <cell r="L84">
            <v>0.74790813715576998</v>
          </cell>
          <cell r="M84">
            <v>1.0497626718697617</v>
          </cell>
          <cell r="N84">
            <v>1.3353945587651794</v>
          </cell>
          <cell r="O84">
            <v>1.1878580941646091</v>
          </cell>
          <cell r="P84">
            <v>1.7308439412706402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1262.6096299568301</v>
          </cell>
          <cell r="G85">
            <v>1155.4073130597401</v>
          </cell>
          <cell r="H85">
            <v>1056.6031686188501</v>
          </cell>
          <cell r="I85">
            <v>1017.06773095955</v>
          </cell>
          <cell r="J85">
            <v>528.32009342042704</v>
          </cell>
          <cell r="K85">
            <v>339.02759970832602</v>
          </cell>
          <cell r="L85">
            <v>149.74839248197699</v>
          </cell>
          <cell r="M85">
            <v>149.747661056922</v>
          </cell>
          <cell r="N85">
            <v>149.747142268782</v>
          </cell>
          <cell r="O85">
            <v>149.74667060183401</v>
          </cell>
          <cell r="P85">
            <v>149.74611731903599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8.0431540292024</v>
          </cell>
          <cell r="F86">
            <v>8.7142379640581034</v>
          </cell>
          <cell r="G86">
            <v>8.6902092087206295</v>
          </cell>
          <cell r="H86">
            <v>7.7345798727133452</v>
          </cell>
          <cell r="I86">
            <v>0.97417880383183963</v>
          </cell>
          <cell r="J86">
            <v>0.20077543591653549</v>
          </cell>
          <cell r="K86">
            <v>0.19523144942236309</v>
          </cell>
          <cell r="L86">
            <v>0.1771510981807865</v>
          </cell>
          <cell r="M86">
            <v>0.21618664096710821</v>
          </cell>
          <cell r="N86">
            <v>0.2850490081829572</v>
          </cell>
          <cell r="O86">
            <v>0.29953185788653014</v>
          </cell>
          <cell r="P86">
            <v>0.430932987231464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12.95389086463285</v>
          </cell>
          <cell r="F87">
            <v>7.1941011950105231</v>
          </cell>
          <cell r="G87">
            <v>7.1388134865054278</v>
          </cell>
          <cell r="H87">
            <v>7.3122171276149741</v>
          </cell>
          <cell r="I87">
            <v>7.4137280038686439</v>
          </cell>
          <cell r="J87">
            <v>3.2482322774063235</v>
          </cell>
          <cell r="K87">
            <v>0.18930565886928316</v>
          </cell>
          <cell r="L87">
            <v>0.19452230688292799</v>
          </cell>
          <cell r="M87">
            <v>0.23748612174710981</v>
          </cell>
          <cell r="N87">
            <v>0.26691695953149586</v>
          </cell>
          <cell r="O87">
            <v>0.3135446372183176</v>
          </cell>
          <cell r="P87">
            <v>0.40465311008106158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4722.2962108796701</v>
          </cell>
          <cell r="F88">
            <v>3990.8732542636599</v>
          </cell>
          <cell r="G88">
            <v>2495.6302732526301</v>
          </cell>
          <cell r="H88">
            <v>1063.3124198298201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8.3674609584506801</v>
          </cell>
          <cell r="F89">
            <v>3.471455800601301</v>
          </cell>
          <cell r="G89">
            <v>3.4419427522640365</v>
          </cell>
          <cell r="H89">
            <v>3.5775697908177544</v>
          </cell>
          <cell r="I89">
            <v>3.7313016331256827</v>
          </cell>
          <cell r="J89">
            <v>3.5660754806965826</v>
          </cell>
          <cell r="K89">
            <v>1.0813377680111387</v>
          </cell>
          <cell r="L89">
            <v>0.15718789956318441</v>
          </cell>
          <cell r="M89">
            <v>0.18360306750662259</v>
          </cell>
          <cell r="N89">
            <v>0.20938372822943169</v>
          </cell>
          <cell r="O89">
            <v>0.2328572339609114</v>
          </cell>
          <cell r="P89">
            <v>0.2964437126159718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3876.9749172668398</v>
          </cell>
          <cell r="F90">
            <v>3569.7819287139</v>
          </cell>
          <cell r="G90">
            <v>2582.88521317611</v>
          </cell>
          <cell r="H90">
            <v>1161.41249891801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143.17628544042401</v>
          </cell>
          <cell r="F91">
            <v>3.00008623459932</v>
          </cell>
          <cell r="G91">
            <v>0.51470028825458403</v>
          </cell>
          <cell r="H91">
            <v>0.510984031001675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1.4005791247626029</v>
          </cell>
          <cell r="F92">
            <v>1.4232149264939407</v>
          </cell>
          <cell r="G92">
            <v>1.9494740555399748</v>
          </cell>
          <cell r="H92">
            <v>2.4399080421202361E-2</v>
          </cell>
          <cell r="I92">
            <v>5.7933155330754296E-3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0.13096330289852401</v>
          </cell>
          <cell r="G93">
            <v>4.5773603129693793E-2</v>
          </cell>
          <cell r="H93">
            <v>2.8360240102478111E-2</v>
          </cell>
          <cell r="I93">
            <v>2.1595659565002461E-2</v>
          </cell>
          <cell r="J93">
            <v>2.0208379174648551E-2</v>
          </cell>
          <cell r="K93">
            <v>2.0193283438363151E-2</v>
          </cell>
          <cell r="L93">
            <v>1.7142106909396888E-2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5.4616810367352497E-2</v>
          </cell>
          <cell r="G94">
            <v>0.1253039802365947</v>
          </cell>
          <cell r="H94">
            <v>5.7301354340083495E-2</v>
          </cell>
          <cell r="I94">
            <v>3.1744067783222599E-2</v>
          </cell>
          <cell r="J94">
            <v>3.047477045822606E-2</v>
          </cell>
          <cell r="K94">
            <v>0.34780220398725925</v>
          </cell>
          <cell r="L94">
            <v>0.34838984363161019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8.5689131887683997E-2</v>
          </cell>
          <cell r="F95">
            <v>6.5974152015208487</v>
          </cell>
          <cell r="G95">
            <v>0.10857426042011599</v>
          </cell>
          <cell r="H95">
            <v>0.1011999139332508</v>
          </cell>
          <cell r="I95">
            <v>2.9863281641624682E-2</v>
          </cell>
          <cell r="J95">
            <v>2.7425620571807897E-2</v>
          </cell>
          <cell r="K95">
            <v>2.7935492098260857E-2</v>
          </cell>
          <cell r="L95">
            <v>1.6817019883848032E-2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8.4593275353557304E-2</v>
          </cell>
          <cell r="G96">
            <v>3.5399219555680439</v>
          </cell>
          <cell r="H96">
            <v>3.5393070306814303</v>
          </cell>
          <cell r="I96">
            <v>4.27121834637781E-2</v>
          </cell>
          <cell r="J96">
            <v>3.87034723568234E-2</v>
          </cell>
          <cell r="K96">
            <v>5.3603662030908508E-2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7.62484521667949</v>
          </cell>
          <cell r="F97">
            <v>9.541650424417492</v>
          </cell>
          <cell r="G97">
            <v>0.13973273308081799</v>
          </cell>
          <cell r="H97">
            <v>0.1679373932394746</v>
          </cell>
          <cell r="I97">
            <v>4.8247012186923011E-2</v>
          </cell>
          <cell r="J97">
            <v>4.2892689138451998E-2</v>
          </cell>
          <cell r="K97">
            <v>4.4605040824181E-2</v>
          </cell>
          <cell r="L97">
            <v>2.4418458682200099E-2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2.0967874963781E-2</v>
          </cell>
          <cell r="G98">
            <v>6.7482077564791701E-2</v>
          </cell>
          <cell r="H98">
            <v>9.708473781800589E-2</v>
          </cell>
          <cell r="I98">
            <v>7.9233705897215498E-2</v>
          </cell>
          <cell r="J98">
            <v>8.9161673514847398E-2</v>
          </cell>
          <cell r="K98">
            <v>6.692560190970781E-2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45.373584083188504</v>
          </cell>
          <cell r="F99">
            <v>65.394065960195732</v>
          </cell>
          <cell r="G99">
            <v>0.22650121894977648</v>
          </cell>
          <cell r="H99">
            <v>0.26958521456917162</v>
          </cell>
          <cell r="I99">
            <v>6.4863403319687901E-2</v>
          </cell>
          <cell r="J99">
            <v>5.3313919546193501E-2</v>
          </cell>
          <cell r="K99">
            <v>7.0350655833241502E-2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0.65663944915623706</v>
          </cell>
          <cell r="F100">
            <v>0.22529366325129863</v>
          </cell>
          <cell r="G100">
            <v>0.2539589339523925</v>
          </cell>
          <cell r="H100">
            <v>0.19855502216060411</v>
          </cell>
          <cell r="I100">
            <v>0.13728458138860311</v>
          </cell>
          <cell r="J100">
            <v>0.12717161209164049</v>
          </cell>
          <cell r="K100">
            <v>7.30739564677714E-2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7.7764865127585804E-3</v>
          </cell>
          <cell r="F101">
            <v>7.9372147837756101E-3</v>
          </cell>
          <cell r="G101">
            <v>8.0061271805981805E-3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1.2699759756176401</v>
          </cell>
          <cell r="F102">
            <v>1.26954035608333</v>
          </cell>
          <cell r="G102">
            <v>1.2644360004480699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92.556236586155194</v>
          </cell>
          <cell r="F103">
            <v>91.727646497701699</v>
          </cell>
          <cell r="G103">
            <v>68.264689240044106</v>
          </cell>
          <cell r="H103">
            <v>32.3956536575065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35.832327563903</v>
          </cell>
          <cell r="F105">
            <v>67.407319564136728</v>
          </cell>
          <cell r="G105">
            <v>133.38543941440298</v>
          </cell>
          <cell r="H105">
            <v>78.097450150818304</v>
          </cell>
          <cell r="I105">
            <v>36.300931525905874</v>
          </cell>
          <cell r="J105">
            <v>5.0001659650056913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27.370001470385379</v>
          </cell>
          <cell r="F106">
            <v>42.588028407572438</v>
          </cell>
          <cell r="G106">
            <v>17.044866232464006</v>
          </cell>
          <cell r="H106">
            <v>58.025995594204787</v>
          </cell>
          <cell r="I106">
            <v>63.88382096820856</v>
          </cell>
          <cell r="J106">
            <v>3.6151315773388197E-2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269.12438943080531</v>
          </cell>
          <cell r="F107">
            <v>392.25278354360125</v>
          </cell>
          <cell r="G107">
            <v>549.69561926165727</v>
          </cell>
          <cell r="H107">
            <v>446.77102989914567</v>
          </cell>
          <cell r="I107">
            <v>86.363968174373568</v>
          </cell>
          <cell r="J107">
            <v>12.048660941852498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0.37281292762290497</v>
          </cell>
          <cell r="F108">
            <v>4.4320961240913981</v>
          </cell>
          <cell r="G108">
            <v>4.3432015992366146</v>
          </cell>
          <cell r="H108">
            <v>2.6284053266535246</v>
          </cell>
          <cell r="I108">
            <v>0.96358132966763144</v>
          </cell>
          <cell r="J108">
            <v>0.1005876114774098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268.46273290982668</v>
          </cell>
          <cell r="F109">
            <v>424.15582157737532</v>
          </cell>
          <cell r="G109">
            <v>823.45578692863637</v>
          </cell>
          <cell r="H109">
            <v>693.15938941210175</v>
          </cell>
          <cell r="I109">
            <v>273.40165611857503</v>
          </cell>
          <cell r="J109">
            <v>35.940124427802616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89.348264593644203</v>
          </cell>
          <cell r="F110">
            <v>94.214942607456038</v>
          </cell>
          <cell r="G110">
            <v>93.65630673581866</v>
          </cell>
          <cell r="H110">
            <v>61.323239372912198</v>
          </cell>
          <cell r="I110">
            <v>1.8848677972305286</v>
          </cell>
          <cell r="J110">
            <v>0.11070785611118211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279.9670992344399</v>
          </cell>
          <cell r="F111">
            <v>387.91360177222231</v>
          </cell>
          <cell r="G111">
            <v>682.23944914872698</v>
          </cell>
          <cell r="H111">
            <v>567.07735488516812</v>
          </cell>
          <cell r="I111">
            <v>203.52751784335587</v>
          </cell>
          <cell r="J111">
            <v>21.637743730286182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365.82681866055469</v>
          </cell>
          <cell r="F112">
            <v>390.51578130416203</v>
          </cell>
          <cell r="G112">
            <v>386.97095350391493</v>
          </cell>
          <cell r="H112">
            <v>295.46403590481742</v>
          </cell>
          <cell r="I112">
            <v>10.304447757856366</v>
          </cell>
          <cell r="J112">
            <v>9.1148029537563707E-2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140.9208347182639</v>
          </cell>
          <cell r="F113">
            <v>162.00325792048318</v>
          </cell>
          <cell r="G113">
            <v>159.45322833710094</v>
          </cell>
          <cell r="H113">
            <v>122.28500035768063</v>
          </cell>
          <cell r="I113">
            <v>7.2110782170973131</v>
          </cell>
          <cell r="J113">
            <v>7.0891685758042805E-2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5.9584551719765599</v>
          </cell>
          <cell r="F114">
            <v>1.84801086645986</v>
          </cell>
          <cell r="G114">
            <v>3.9565937707190599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8.7537207390990197</v>
          </cell>
          <cell r="G115">
            <v>3.05577131714691E-2</v>
          </cell>
          <cell r="H115">
            <v>2.668327249085669E-2</v>
          </cell>
          <cell r="I115">
            <v>2.3474314525382602E-2</v>
          </cell>
          <cell r="J115">
            <v>2.1532657108779107E-2</v>
          </cell>
          <cell r="K115">
            <v>2.169813900028306E-2</v>
          </cell>
          <cell r="L115">
            <v>1.3299602319387292E-2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3.2983779212323802E-2</v>
          </cell>
          <cell r="G116">
            <v>3.2659237390609802E-2</v>
          </cell>
          <cell r="H116">
            <v>4.0010018158476698E-2</v>
          </cell>
          <cell r="I116">
            <v>3.3677665872155399E-2</v>
          </cell>
          <cell r="J116">
            <v>3.095482514412708E-2</v>
          </cell>
          <cell r="K116">
            <v>3.1793801350128603E-2</v>
          </cell>
          <cell r="L116">
            <v>1.8597326786075501E-2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7.6309409897613506E-2</v>
          </cell>
          <cell r="G117">
            <v>5.4987596752439E-2</v>
          </cell>
          <cell r="H117">
            <v>8.1694063627731406E-2</v>
          </cell>
          <cell r="I117">
            <v>3.3896772544539301E-2</v>
          </cell>
          <cell r="J117">
            <v>3.4217109501789203E-2</v>
          </cell>
          <cell r="K117">
            <v>4.5022580488896E-2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3.2493766955798669</v>
          </cell>
          <cell r="F118">
            <v>3.9664667913421137</v>
          </cell>
          <cell r="G118">
            <v>2.7543093754049846</v>
          </cell>
          <cell r="H118">
            <v>1.823348148593829</v>
          </cell>
          <cell r="I118">
            <v>0.29895033719316266</v>
          </cell>
          <cell r="J118">
            <v>8.7464085425932703E-2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2.5533437378297798E-2</v>
          </cell>
          <cell r="G119">
            <v>3.7611796313973003E-2</v>
          </cell>
          <cell r="H119">
            <v>8.3381614982637409E-2</v>
          </cell>
          <cell r="I119">
            <v>6.1236022954099398E-2</v>
          </cell>
          <cell r="J119">
            <v>5.8152383306158496E-2</v>
          </cell>
          <cell r="K119">
            <v>4.9216420715855302E-2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28.553928059287902</v>
          </cell>
          <cell r="F120">
            <v>-0.48973064325308302</v>
          </cell>
          <cell r="G120">
            <v>-0.88387427750353698</v>
          </cell>
          <cell r="H120">
            <v>-0.48268661197422402</v>
          </cell>
          <cell r="I120">
            <v>-0.47759770248369199</v>
          </cell>
          <cell r="J120">
            <v>0.47320717823011899</v>
          </cell>
          <cell r="K120">
            <v>0.47146285194161902</v>
          </cell>
          <cell r="L120">
            <v>0.15649899622882599</v>
          </cell>
          <cell r="M120">
            <v>0.47319739893539298</v>
          </cell>
          <cell r="N120">
            <v>0.47014707942693001</v>
          </cell>
          <cell r="O120">
            <v>0.47682597988847902</v>
          </cell>
          <cell r="P120">
            <v>0.51018345354755201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10.29762184716845</v>
          </cell>
          <cell r="F121">
            <v>23.983374503091689</v>
          </cell>
          <cell r="G121">
            <v>70.759746090337586</v>
          </cell>
          <cell r="H121">
            <v>60.187969097316824</v>
          </cell>
          <cell r="I121">
            <v>25.931540862699581</v>
          </cell>
          <cell r="J121">
            <v>3.5910286628489709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7.3822104055647599E-3</v>
          </cell>
          <cell r="F122">
            <v>7.5614993429484481E-2</v>
          </cell>
          <cell r="G122">
            <v>0.12793668665726937</v>
          </cell>
          <cell r="H122">
            <v>0.33829263255067066</v>
          </cell>
          <cell r="I122">
            <v>0.25397755373160052</v>
          </cell>
          <cell r="J122">
            <v>0.13137419102942438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7.4947607890084313</v>
          </cell>
          <cell r="F123">
            <v>84.031346082282511</v>
          </cell>
          <cell r="G123">
            <v>80.38837238086542</v>
          </cell>
          <cell r="H123">
            <v>64.382447386113512</v>
          </cell>
          <cell r="I123">
            <v>20.73223506037132</v>
          </cell>
          <cell r="J123">
            <v>0.1287471324544861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0.19698194404564454</v>
          </cell>
          <cell r="F124">
            <v>34.714010580123343</v>
          </cell>
          <cell r="G124">
            <v>106.83609254278065</v>
          </cell>
          <cell r="H124">
            <v>91.655334093425623</v>
          </cell>
          <cell r="I124">
            <v>45.707397666138789</v>
          </cell>
          <cell r="J124">
            <v>5.4919789639840086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6.6331939489993657</v>
          </cell>
          <cell r="F125">
            <v>10.067478315499356</v>
          </cell>
          <cell r="G125">
            <v>9.5512867690844221</v>
          </cell>
          <cell r="H125">
            <v>8.0488671985727489</v>
          </cell>
          <cell r="I125">
            <v>1.3487277296972391</v>
          </cell>
          <cell r="J125">
            <v>7.2424053565804308E-2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2.0511891972966789</v>
          </cell>
          <cell r="F126">
            <v>3.4911560064552742</v>
          </cell>
          <cell r="G126">
            <v>3.5290700370526307</v>
          </cell>
          <cell r="H126">
            <v>2.7153943899034396</v>
          </cell>
          <cell r="I126">
            <v>0.65550317072454667</v>
          </cell>
          <cell r="J126">
            <v>6.0866555457306501E-2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2.5322910723490875</v>
          </cell>
          <cell r="F127">
            <v>5.3792393179110372</v>
          </cell>
          <cell r="G127">
            <v>5.323831069810379</v>
          </cell>
          <cell r="H127">
            <v>4.4411692455676617</v>
          </cell>
          <cell r="I127">
            <v>1.1351874078433999</v>
          </cell>
          <cell r="J127">
            <v>7.3833376357377994E-2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56.920770766208697</v>
          </cell>
          <cell r="G128">
            <v>0.38779871559332058</v>
          </cell>
          <cell r="H128">
            <v>287.3600056176868</v>
          </cell>
          <cell r="I128">
            <v>863.16935642540864</v>
          </cell>
          <cell r="J128">
            <v>811.482129796599</v>
          </cell>
          <cell r="K128">
            <v>68.146424130124075</v>
          </cell>
          <cell r="L128">
            <v>0.108140329774428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386.09036090557083</v>
          </cell>
          <cell r="F129">
            <v>452.65745783409034</v>
          </cell>
          <cell r="G129">
            <v>0.25147989308672919</v>
          </cell>
          <cell r="H129">
            <v>1.3110518582355177</v>
          </cell>
          <cell r="I129">
            <v>0.61719125000976405</v>
          </cell>
          <cell r="J129">
            <v>0.47727800681826799</v>
          </cell>
          <cell r="K129">
            <v>0.26414519940414999</v>
          </cell>
          <cell r="L129">
            <v>5.7405279212926402E-2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4.1687064314610096E-3</v>
          </cell>
          <cell r="F130">
            <v>0.392339868521143</v>
          </cell>
          <cell r="G130">
            <v>0.49843684727303439</v>
          </cell>
          <cell r="H130">
            <v>0.62520183636894733</v>
          </cell>
          <cell r="I130">
            <v>0.642054446746538</v>
          </cell>
          <cell r="J130">
            <v>0.33365024362290935</v>
          </cell>
          <cell r="K130">
            <v>1.355646177295091</v>
          </cell>
          <cell r="L130">
            <v>0.84967189633067608</v>
          </cell>
          <cell r="M130">
            <v>1.6932113244186517</v>
          </cell>
          <cell r="N130">
            <v>0.1132378918248127</v>
          </cell>
          <cell r="O130">
            <v>6.0815143894259002E-2</v>
          </cell>
          <cell r="P130">
            <v>5.3435821765569602E-2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3.6934215061521299E-3</v>
          </cell>
          <cell r="F131">
            <v>0.323341763079461</v>
          </cell>
          <cell r="G131">
            <v>0.55512158048033378</v>
          </cell>
          <cell r="H131">
            <v>258.80398815667456</v>
          </cell>
          <cell r="I131">
            <v>162.17405342462001</v>
          </cell>
          <cell r="J131">
            <v>79.785724969250523</v>
          </cell>
          <cell r="K131">
            <v>5.4645576026333762</v>
          </cell>
          <cell r="L131">
            <v>3.407357960240788</v>
          </cell>
          <cell r="M131">
            <v>2.2375937005700761</v>
          </cell>
          <cell r="N131">
            <v>0.15930632125218069</v>
          </cell>
          <cell r="O131">
            <v>0.1418159945372611</v>
          </cell>
          <cell r="P131">
            <v>9.1838577816604011E-2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1.8108953169543598E-2</v>
          </cell>
          <cell r="F132">
            <v>46.0953078937684</v>
          </cell>
          <cell r="G132">
            <v>102.39264719729925</v>
          </cell>
          <cell r="H132">
            <v>83.338384474728258</v>
          </cell>
          <cell r="I132">
            <v>403.80623568123303</v>
          </cell>
          <cell r="J132">
            <v>265.80749705873706</v>
          </cell>
          <cell r="K132">
            <v>172.27260641471392</v>
          </cell>
          <cell r="L132">
            <v>18.546823038602241</v>
          </cell>
          <cell r="M132">
            <v>11.978180697215848</v>
          </cell>
          <cell r="N132">
            <v>0.19888040468786922</v>
          </cell>
          <cell r="O132">
            <v>0.17451748311209669</v>
          </cell>
          <cell r="P132">
            <v>0.1069344416079719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8.2992584056298995</v>
          </cell>
          <cell r="F133">
            <v>10.155213403567764</v>
          </cell>
          <cell r="G133">
            <v>1.4305600273260464</v>
          </cell>
          <cell r="H133">
            <v>9.5860448484125199E-2</v>
          </cell>
          <cell r="I133">
            <v>2.6374657132468921E-2</v>
          </cell>
          <cell r="J133">
            <v>2.461711814746783E-2</v>
          </cell>
          <cell r="K133">
            <v>2.4240044692119572E-2</v>
          </cell>
          <cell r="L133">
            <v>1.765527916731565E-2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0.42057319655724801</v>
          </cell>
          <cell r="F134">
            <v>3.2071820527970401</v>
          </cell>
          <cell r="G134">
            <v>4.3453440370495624</v>
          </cell>
          <cell r="H134">
            <v>96.513974583507888</v>
          </cell>
          <cell r="I134">
            <v>74.003600874270674</v>
          </cell>
          <cell r="J134">
            <v>25.710855226509871</v>
          </cell>
          <cell r="K134">
            <v>80.575362942145077</v>
          </cell>
          <cell r="L134">
            <v>51.517171004329249</v>
          </cell>
          <cell r="M134">
            <v>52.285175830685361</v>
          </cell>
          <cell r="N134">
            <v>62.538912209665483</v>
          </cell>
          <cell r="O134">
            <v>56.977694081676376</v>
          </cell>
          <cell r="P134">
            <v>54.249029211417195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38.025550150508799</v>
          </cell>
          <cell r="F135">
            <v>28.419353282027455</v>
          </cell>
          <cell r="G135">
            <v>2.1374182289628254</v>
          </cell>
          <cell r="H135">
            <v>0.27106730629393622</v>
          </cell>
          <cell r="I135">
            <v>3.9810629115407295E-2</v>
          </cell>
          <cell r="J135">
            <v>3.7179373470121804E-2</v>
          </cell>
          <cell r="K135">
            <v>3.8121238636211099E-2</v>
          </cell>
          <cell r="L135">
            <v>2.8751088852979098E-2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11.3637888436</v>
          </cell>
          <cell r="F136">
            <v>9.1068534433479815</v>
          </cell>
          <cell r="G136">
            <v>6.1886896853112541</v>
          </cell>
          <cell r="H136">
            <v>7.5979288341362459</v>
          </cell>
          <cell r="I136">
            <v>0.86304135421006112</v>
          </cell>
          <cell r="J136">
            <v>5.1271624136784197E-2</v>
          </cell>
          <cell r="K136">
            <v>7.1475272004458495E-2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1.4783080247363309</v>
          </cell>
          <cell r="F137">
            <v>0.18800241370238599</v>
          </cell>
          <cell r="G137">
            <v>0.21284753226324718</v>
          </cell>
          <cell r="H137">
            <v>0.20873117324026591</v>
          </cell>
          <cell r="I137">
            <v>0.14671698853480411</v>
          </cell>
          <cell r="J137">
            <v>0.14773496893801641</v>
          </cell>
          <cell r="K137">
            <v>8.0490937075036406E-2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0.219211476402842</v>
          </cell>
          <cell r="G138">
            <v>2.47121032802665E-2</v>
          </cell>
          <cell r="H138">
            <v>2.8201974692870738E-2</v>
          </cell>
          <cell r="I138">
            <v>2.4495768147213548E-2</v>
          </cell>
          <cell r="J138">
            <v>2.2663262762879589E-2</v>
          </cell>
          <cell r="K138">
            <v>2.294373625005448E-2</v>
          </cell>
          <cell r="L138">
            <v>1.7261022277201769E-2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2.4268073063224802E-2</v>
          </cell>
          <cell r="G139">
            <v>4.0183239679679898E-2</v>
          </cell>
          <cell r="H139">
            <v>4.3897380053399299E-2</v>
          </cell>
          <cell r="I139">
            <v>3.7184756501050999E-2</v>
          </cell>
          <cell r="J139">
            <v>3.5638975306188203E-2</v>
          </cell>
          <cell r="K139">
            <v>3.8291019620518098E-2</v>
          </cell>
          <cell r="L139">
            <v>2.8217250180565902E-2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0.44164065993222201</v>
          </cell>
          <cell r="F140">
            <v>0.44096778207739101</v>
          </cell>
          <cell r="G140">
            <v>0.43793327939793603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5.9860632420936498E-2</v>
          </cell>
          <cell r="G141">
            <v>0.10810617996197561</v>
          </cell>
          <cell r="H141">
            <v>9.9001185636893196E-2</v>
          </cell>
          <cell r="I141">
            <v>4.1383327501272701E-2</v>
          </cell>
          <cell r="J141">
            <v>4.3029305677697902E-2</v>
          </cell>
          <cell r="K141">
            <v>5.4880059264135597E-2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F142">
            <v>1.8963854942462E-2</v>
          </cell>
          <cell r="G142">
            <v>7.2651182523027297E-2</v>
          </cell>
          <cell r="H142">
            <v>9.5696160432812302E-2</v>
          </cell>
          <cell r="I142">
            <v>9.0335824673216797E-2</v>
          </cell>
          <cell r="J142">
            <v>9.3357974141707212E-2</v>
          </cell>
          <cell r="K142">
            <v>6.70808102571753E-2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15026.5466634739</v>
          </cell>
          <cell r="F143">
            <v>14289.059458643</v>
          </cell>
          <cell r="G143">
            <v>10580.9469891925</v>
          </cell>
          <cell r="H143">
            <v>7773.5050965334003</v>
          </cell>
          <cell r="I143">
            <v>4498.7242083828796</v>
          </cell>
          <cell r="J143">
            <v>2556.8608620683999</v>
          </cell>
          <cell r="K143">
            <v>1201.5967130577401</v>
          </cell>
          <cell r="L143">
            <v>447.042590802468</v>
          </cell>
          <cell r="M143">
            <v>423.823673050286</v>
          </cell>
          <cell r="N143">
            <v>405.01790222352003</v>
          </cell>
          <cell r="O143">
            <v>380.53152711514201</v>
          </cell>
          <cell r="P143">
            <v>365.05797018973499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-297.98833516459399</v>
          </cell>
          <cell r="K144">
            <v>-1113.6488128796</v>
          </cell>
          <cell r="L144">
            <v>-1256.91116094527</v>
          </cell>
          <cell r="M144">
            <v>-1198.4658212823001</v>
          </cell>
          <cell r="N144">
            <v>-1171.00677960197</v>
          </cell>
          <cell r="O144">
            <v>-1170.3589263992901</v>
          </cell>
          <cell r="P144">
            <v>-1172.04201900931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330.01569661190302</v>
          </cell>
          <cell r="F146">
            <v>321.18290229394</v>
          </cell>
          <cell r="G146">
            <v>2.8066884934365501</v>
          </cell>
          <cell r="H146">
            <v>0.2491594139526</v>
          </cell>
          <cell r="I146">
            <v>0.33004519417375699</v>
          </cell>
          <cell r="J146">
            <v>0.68592243302709399</v>
          </cell>
          <cell r="K146">
            <v>0.33053346515301102</v>
          </cell>
          <cell r="L146">
            <v>5.62500361516297E-3</v>
          </cell>
          <cell r="M146">
            <v>9.1253620817059802E-3</v>
          </cell>
          <cell r="N146">
            <v>1.0355009826486201E-2</v>
          </cell>
          <cell r="O146">
            <v>1.07374038460409E-2</v>
          </cell>
          <cell r="P146">
            <v>1.46076585439773E-2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-7.5530881064048497E-2</v>
          </cell>
          <cell r="L147">
            <v>-1.0672368447284399</v>
          </cell>
          <cell r="M147">
            <v>-105.015318794785</v>
          </cell>
          <cell r="N147">
            <v>-130.96094570034501</v>
          </cell>
          <cell r="O147">
            <v>-130.90376357556499</v>
          </cell>
          <cell r="P147">
            <v>-129.36651626781801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-332.51311452519701</v>
          </cell>
          <cell r="K148">
            <v>-1150.14616097008</v>
          </cell>
          <cell r="L148">
            <v>-1199.29265322016</v>
          </cell>
          <cell r="M148">
            <v>-1143.5493246399201</v>
          </cell>
          <cell r="N148">
            <v>-1117.3353898793</v>
          </cell>
          <cell r="O148">
            <v>-1116.73775504021</v>
          </cell>
          <cell r="P148">
            <v>-1118.3289855759699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316.220284368921</v>
          </cell>
          <cell r="F149">
            <v>141.35351499478799</v>
          </cell>
          <cell r="G149">
            <v>72.721184099929701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691.99837308038298</v>
          </cell>
          <cell r="F150">
            <v>659.57671299333697</v>
          </cell>
          <cell r="G150">
            <v>602.89142692749999</v>
          </cell>
          <cell r="H150">
            <v>518.48871453437505</v>
          </cell>
          <cell r="I150">
            <v>373.26033012148201</v>
          </cell>
          <cell r="J150">
            <v>210.69124497091499</v>
          </cell>
          <cell r="K150">
            <v>101.28535175263799</v>
          </cell>
          <cell r="L150">
            <v>1.04865927654123E-3</v>
          </cell>
          <cell r="M150">
            <v>4.2279018110937304E-3</v>
          </cell>
          <cell r="N150">
            <v>4.3093755938456496E-3</v>
          </cell>
          <cell r="O150">
            <v>4.5115274915650599E-3</v>
          </cell>
          <cell r="P150">
            <v>5.8317310089782502E-3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-35.316723000873402</v>
          </cell>
          <cell r="K151">
            <v>-368.591339524555</v>
          </cell>
          <cell r="L151">
            <v>-784.79131979361296</v>
          </cell>
          <cell r="M151">
            <v>-712.54291830446698</v>
          </cell>
          <cell r="N151">
            <v>-713.19739625315503</v>
          </cell>
          <cell r="O151">
            <v>-714.37498933251504</v>
          </cell>
          <cell r="P151">
            <v>-714.85938722141395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-1.04851019256948</v>
          </cell>
          <cell r="K152">
            <v>-1.1742098905246201</v>
          </cell>
          <cell r="L152">
            <v>-12.1932467128621</v>
          </cell>
          <cell r="M152">
            <v>-37.346109597463197</v>
          </cell>
          <cell r="N152">
            <v>-30.942726597564501</v>
          </cell>
          <cell r="O152">
            <v>-37.6972856579496</v>
          </cell>
          <cell r="P152">
            <v>-37.701680900777397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8733.3044313376995</v>
          </cell>
          <cell r="F153">
            <v>8259.8843292265792</v>
          </cell>
          <cell r="G153">
            <v>4993.1499522256599</v>
          </cell>
          <cell r="H153">
            <v>3848.19921731869</v>
          </cell>
          <cell r="I153">
            <v>2443.3577460195302</v>
          </cell>
          <cell r="J153">
            <v>1522.85786186008</v>
          </cell>
          <cell r="K153">
            <v>455.76060117947202</v>
          </cell>
          <cell r="L153">
            <v>9.7012654280175408</v>
          </cell>
          <cell r="M153">
            <v>21.250083180247699</v>
          </cell>
          <cell r="N153">
            <v>22.217887260760399</v>
          </cell>
          <cell r="O153">
            <v>9.1063971984779997</v>
          </cell>
          <cell r="P153">
            <v>7.4436296507456703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2093.6570848087799</v>
          </cell>
          <cell r="I154">
            <v>2085.5349771819201</v>
          </cell>
          <cell r="J154">
            <v>2077.4128695545301</v>
          </cell>
          <cell r="K154">
            <v>2070.5807241324001</v>
          </cell>
          <cell r="L154">
            <v>2063.7485787099199</v>
          </cell>
          <cell r="M154">
            <v>2063.7485787102801</v>
          </cell>
          <cell r="N154">
            <v>2063.74857871015</v>
          </cell>
          <cell r="O154">
            <v>2063.74857871022</v>
          </cell>
          <cell r="P154">
            <v>2063.7485787104501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33.827570210371299</v>
          </cell>
          <cell r="F155">
            <v>80.390170359751593</v>
          </cell>
          <cell r="G155">
            <v>12.072745105615301</v>
          </cell>
          <cell r="H155">
            <v>6.3811320064988202</v>
          </cell>
          <cell r="I155">
            <v>1.6372324000610701</v>
          </cell>
          <cell r="J155">
            <v>38.862889972021698</v>
          </cell>
          <cell r="K155">
            <v>6.9994959167969499</v>
          </cell>
          <cell r="L155">
            <v>5.6591821752832398E-3</v>
          </cell>
          <cell r="M155">
            <v>7.5252745122918796E-2</v>
          </cell>
          <cell r="N155">
            <v>9.5717861089767098E-2</v>
          </cell>
          <cell r="O155">
            <v>9.5688270666827099E-2</v>
          </cell>
          <cell r="P155">
            <v>0.156595075193874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15.6950501490776</v>
          </cell>
          <cell r="F156">
            <v>10.877791386762899</v>
          </cell>
          <cell r="G156">
            <v>19.420657689607498</v>
          </cell>
          <cell r="H156">
            <v>6.7220707076453596</v>
          </cell>
          <cell r="I156">
            <v>3.0313246560150899</v>
          </cell>
          <cell r="J156">
            <v>2.5941507768369401</v>
          </cell>
          <cell r="K156">
            <v>0.68935574242559505</v>
          </cell>
          <cell r="L156">
            <v>4.9519837839548102E-2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1527.59028375352</v>
          </cell>
          <cell r="F157">
            <v>1440.5829303523001</v>
          </cell>
          <cell r="G157">
            <v>1376.76032205461</v>
          </cell>
          <cell r="H157">
            <v>1393.5496714609001</v>
          </cell>
          <cell r="I157">
            <v>1395.2868565522101</v>
          </cell>
          <cell r="J157">
            <v>1122.7449829775301</v>
          </cell>
          <cell r="K157">
            <v>346.98704623631897</v>
          </cell>
          <cell r="L157">
            <v>171.05011442649399</v>
          </cell>
          <cell r="M157">
            <v>176.13263720909501</v>
          </cell>
          <cell r="N157">
            <v>166.82378680802699</v>
          </cell>
          <cell r="O157">
            <v>172.34583834102</v>
          </cell>
          <cell r="P157">
            <v>173.76375461791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-4452.1177113110098</v>
          </cell>
          <cell r="I158">
            <v>-4682.8144572319297</v>
          </cell>
          <cell r="J158">
            <v>-3307.61137742663</v>
          </cell>
          <cell r="K158">
            <v>-3672.2704090688699</v>
          </cell>
          <cell r="L158">
            <v>-5000.0027731304999</v>
          </cell>
          <cell r="M158">
            <v>-4603.9874746301102</v>
          </cell>
          <cell r="N158">
            <v>-4207.9664746108201</v>
          </cell>
          <cell r="O158">
            <v>-3874.68289841557</v>
          </cell>
          <cell r="P158">
            <v>-3541.4046569019602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2662.2519359697599</v>
          </cell>
          <cell r="F159">
            <v>2731.2669550626802</v>
          </cell>
          <cell r="G159">
            <v>3003.3303287106901</v>
          </cell>
          <cell r="H159">
            <v>2997.22543396731</v>
          </cell>
          <cell r="I159">
            <v>2630.1738439187402</v>
          </cell>
          <cell r="J159">
            <v>1646.31394496956</v>
          </cell>
          <cell r="K159">
            <v>1111.0721594834999</v>
          </cell>
          <cell r="L159">
            <v>505.83472178176498</v>
          </cell>
          <cell r="M159">
            <v>424.27186870992398</v>
          </cell>
          <cell r="N159">
            <v>407.755806292655</v>
          </cell>
          <cell r="O159">
            <v>426.09184002070202</v>
          </cell>
          <cell r="P159">
            <v>359.17845793801899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213.78345244708899</v>
          </cell>
          <cell r="F160">
            <v>212.860865652695</v>
          </cell>
          <cell r="G160">
            <v>1.1370203927784199</v>
          </cell>
          <cell r="H160">
            <v>0.26372699274192501</v>
          </cell>
          <cell r="I160">
            <v>0.36944506595541299</v>
          </cell>
          <cell r="J160">
            <v>0.67613528733038397</v>
          </cell>
          <cell r="K160">
            <v>0.30848698738521901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-4.9107142154927202E-2</v>
          </cell>
          <cell r="K161">
            <v>-4.7149599506192803E-2</v>
          </cell>
          <cell r="L161">
            <v>-0.46571620116026802</v>
          </cell>
          <cell r="M161">
            <v>-0.19435754955826401</v>
          </cell>
          <cell r="N161">
            <v>-0.49216468593507601</v>
          </cell>
          <cell r="O161">
            <v>-0.408204570165008</v>
          </cell>
          <cell r="P161">
            <v>-0.43829083231669802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2267.7910296365098</v>
          </cell>
          <cell r="F162">
            <v>1914.8122392817399</v>
          </cell>
          <cell r="G162">
            <v>1434.03849963723</v>
          </cell>
          <cell r="H162">
            <v>1188.5099936689701</v>
          </cell>
          <cell r="I162">
            <v>656.72321997974495</v>
          </cell>
          <cell r="J162">
            <v>447.50959030051303</v>
          </cell>
          <cell r="K162">
            <v>236.82122705120099</v>
          </cell>
          <cell r="L162">
            <v>1.09350731975462E-3</v>
          </cell>
          <cell r="M162">
            <v>3.86327212060808E-3</v>
          </cell>
          <cell r="N162">
            <v>4.1751507291980204E-3</v>
          </cell>
          <cell r="O162">
            <v>4.5304524759201999E-3</v>
          </cell>
          <cell r="P162">
            <v>6.5726290127100196E-3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9.2732364473625903</v>
          </cell>
          <cell r="F163">
            <v>9.2730975415674308</v>
          </cell>
          <cell r="G163">
            <v>1.22030014609167</v>
          </cell>
          <cell r="H163">
            <v>0.604058922720627</v>
          </cell>
          <cell r="I163">
            <v>0.23079667880121499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-501.79404554031998</v>
          </cell>
          <cell r="K164">
            <v>-1059.8681736266601</v>
          </cell>
          <cell r="L164">
            <v>-1230.23230708395</v>
          </cell>
          <cell r="M164">
            <v>-1222.8712471108499</v>
          </cell>
          <cell r="N164">
            <v>-1230.2322867159501</v>
          </cell>
          <cell r="O164">
            <v>-1230.2290086810201</v>
          </cell>
          <cell r="P164">
            <v>-1230.25706322628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4514.4891017019299</v>
          </cell>
          <cell r="F165">
            <v>3846.53104271243</v>
          </cell>
          <cell r="G165">
            <v>3591.1589233476798</v>
          </cell>
          <cell r="H165">
            <v>2932.4763228015399</v>
          </cell>
          <cell r="I165">
            <v>993.858581223805</v>
          </cell>
          <cell r="J165">
            <v>2.7103149077382498</v>
          </cell>
          <cell r="K165">
            <v>2.2262358897819601</v>
          </cell>
          <cell r="L165">
            <v>1.1394705609248301E-3</v>
          </cell>
          <cell r="M165">
            <v>3.8902411766635401E-3</v>
          </cell>
          <cell r="N165">
            <v>4.18214183865035E-3</v>
          </cell>
          <cell r="O165">
            <v>4.6184529586577204E-3</v>
          </cell>
          <cell r="P165">
            <v>6.6762288166613802E-3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5858.5956013321002</v>
          </cell>
          <cell r="F166">
            <v>5581.4242194759299</v>
          </cell>
          <cell r="G166">
            <v>5061.1161081086402</v>
          </cell>
          <cell r="H166">
            <v>3424.1381556469701</v>
          </cell>
          <cell r="I166">
            <v>1605.9327912200699</v>
          </cell>
          <cell r="J166">
            <v>651.14527844227496</v>
          </cell>
          <cell r="K166">
            <v>376.08196564100098</v>
          </cell>
          <cell r="L166">
            <v>36.6790102499494</v>
          </cell>
          <cell r="M166">
            <v>14.821907327305</v>
          </cell>
          <cell r="N166">
            <v>20.336443498376099</v>
          </cell>
          <cell r="O166">
            <v>17.0239803094221</v>
          </cell>
          <cell r="P166">
            <v>14.9153010799188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-0.50669595155401703</v>
          </cell>
          <cell r="K167">
            <v>-1.3168382454918199</v>
          </cell>
          <cell r="L167">
            <v>-1.9112218195220301</v>
          </cell>
          <cell r="M167">
            <v>-175.82538603339799</v>
          </cell>
          <cell r="N167">
            <v>-187.25584950788101</v>
          </cell>
          <cell r="O167">
            <v>-197.53616061050599</v>
          </cell>
          <cell r="P167">
            <v>-198.48340466875999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-0.59927602902004395</v>
          </cell>
          <cell r="K168">
            <v>-2.21963330906134</v>
          </cell>
          <cell r="L168">
            <v>-1031.8687941568</v>
          </cell>
          <cell r="M168">
            <v>-1031.86924470331</v>
          </cell>
          <cell r="N168">
            <v>-1031.8745564113999</v>
          </cell>
          <cell r="O168">
            <v>-1031.8747950919901</v>
          </cell>
          <cell r="P168">
            <v>-1031.87520745917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1068.1723698160799</v>
          </cell>
          <cell r="F169">
            <v>1114.53041267555</v>
          </cell>
          <cell r="G169">
            <v>1024.6444973012599</v>
          </cell>
          <cell r="H169">
            <v>1013.20062155621</v>
          </cell>
          <cell r="I169">
            <v>1001.75757050122</v>
          </cell>
          <cell r="J169">
            <v>996.73681974007002</v>
          </cell>
          <cell r="K169">
            <v>991.65159649743703</v>
          </cell>
          <cell r="L169">
            <v>1086.8567869026101</v>
          </cell>
          <cell r="M169">
            <v>986.59209716071098</v>
          </cell>
          <cell r="N169">
            <v>986.59525223162996</v>
          </cell>
          <cell r="O169">
            <v>986.59061380420997</v>
          </cell>
          <cell r="P169">
            <v>986.58952052129303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-425.243461940516</v>
          </cell>
          <cell r="M170">
            <v>-905.58388805048401</v>
          </cell>
          <cell r="N170">
            <v>-971.35337903491302</v>
          </cell>
          <cell r="O170">
            <v>-1559.45068277117</v>
          </cell>
          <cell r="P170">
            <v>-1562.1869540596001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-0.144857455910678</v>
          </cell>
          <cell r="K171">
            <v>-0.17770973760428599</v>
          </cell>
          <cell r="L171">
            <v>-0.52100151385398696</v>
          </cell>
          <cell r="M171">
            <v>-0.46922152856757998</v>
          </cell>
          <cell r="N171">
            <v>-0.60149815566909903</v>
          </cell>
          <cell r="O171">
            <v>-0.65200423427544196</v>
          </cell>
          <cell r="P171">
            <v>-1.5277001110112101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-5.9188892797773597E-2</v>
          </cell>
          <cell r="M172">
            <v>-8.3475037700032395E-2</v>
          </cell>
          <cell r="N172">
            <v>-9.9675937143525295E-2</v>
          </cell>
          <cell r="O172">
            <v>-0.103415896446529</v>
          </cell>
          <cell r="P172">
            <v>-0.11126438546857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-1.7073230229497301E-2</v>
          </cell>
          <cell r="K173">
            <v>-2.8565171683629698E-2</v>
          </cell>
          <cell r="L173">
            <v>-2.3713980114669599E-2</v>
          </cell>
          <cell r="M173">
            <v>-2.9980258118473501E-2</v>
          </cell>
          <cell r="N173">
            <v>-1.5355416918045799</v>
          </cell>
          <cell r="O173">
            <v>-6.3815115512553394E-2</v>
          </cell>
          <cell r="P173">
            <v>-0.45470826862913799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80.740014292158406</v>
          </cell>
          <cell r="F174">
            <v>102.280662110023</v>
          </cell>
          <cell r="G174">
            <v>134.59301234110899</v>
          </cell>
          <cell r="H174">
            <v>188.08308974465501</v>
          </cell>
          <cell r="I174">
            <v>171.85291782637901</v>
          </cell>
          <cell r="J174">
            <v>156.409630068523</v>
          </cell>
          <cell r="K174">
            <v>140.34118339824801</v>
          </cell>
          <cell r="L174">
            <v>1.81215716197304E-4</v>
          </cell>
          <cell r="M174">
            <v>6.5122798168323101E-2</v>
          </cell>
          <cell r="N174">
            <v>0.13165440114326901</v>
          </cell>
          <cell r="O174">
            <v>6.2881397746900297E-2</v>
          </cell>
          <cell r="P174">
            <v>0.11754864468413299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2105.0458707637399</v>
          </cell>
          <cell r="F175">
            <v>1694.88424312596</v>
          </cell>
          <cell r="G175">
            <v>1906.19637692374</v>
          </cell>
          <cell r="H175">
            <v>1342.3089124542</v>
          </cell>
          <cell r="I175">
            <v>635.71919520091001</v>
          </cell>
          <cell r="J175">
            <v>341.628065210275</v>
          </cell>
          <cell r="K175">
            <v>117.10842885556499</v>
          </cell>
          <cell r="L175">
            <v>16.236320010409099</v>
          </cell>
          <cell r="M175">
            <v>5.0927741907108501</v>
          </cell>
          <cell r="N175">
            <v>1.2163747737533399</v>
          </cell>
          <cell r="O175">
            <v>4.2053471675908298</v>
          </cell>
          <cell r="P175">
            <v>0.22224412223429499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-3.7894072722402798E-2</v>
          </cell>
          <cell r="K176">
            <v>-5.1661069758325698E-2</v>
          </cell>
          <cell r="L176">
            <v>-35.602953550915998</v>
          </cell>
          <cell r="M176">
            <v>-286.37277783060102</v>
          </cell>
          <cell r="N176">
            <v>-1660.0130277492999</v>
          </cell>
          <cell r="O176">
            <v>-1796.34081866821</v>
          </cell>
          <cell r="P176">
            <v>-2556.7546683811102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-0.220782182271201</v>
          </cell>
          <cell r="K177">
            <v>-0.32505698112628301</v>
          </cell>
          <cell r="L177">
            <v>-474.69789372536002</v>
          </cell>
          <cell r="M177">
            <v>-713.98830913248401</v>
          </cell>
          <cell r="N177">
            <v>-604.18421069556996</v>
          </cell>
          <cell r="O177">
            <v>-706.88066760823494</v>
          </cell>
          <cell r="P177">
            <v>-703.11492905529997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2266.3039076877999</v>
          </cell>
          <cell r="F178">
            <v>2247.21735647374</v>
          </cell>
          <cell r="G178">
            <v>2316.4827422271401</v>
          </cell>
          <cell r="H178">
            <v>2238.51367084106</v>
          </cell>
          <cell r="I178">
            <v>2240.4555504955501</v>
          </cell>
          <cell r="J178">
            <v>2460.27650798167</v>
          </cell>
          <cell r="K178">
            <v>2506.5950520982501</v>
          </cell>
          <cell r="L178">
            <v>2552.9137463756401</v>
          </cell>
          <cell r="M178">
            <v>2434.2160916252401</v>
          </cell>
          <cell r="N178">
            <v>2378.43178388449</v>
          </cell>
          <cell r="O178">
            <v>2377.1079908060901</v>
          </cell>
          <cell r="P178">
            <v>2380.49521252778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44253.032937602402</v>
          </cell>
          <cell r="F179">
            <v>41496.107516348296</v>
          </cell>
          <cell r="G179">
            <v>36219.752130791501</v>
          </cell>
          <cell r="H179">
            <v>27528.94200064</v>
          </cell>
          <cell r="I179">
            <v>19270.268577236799</v>
          </cell>
          <cell r="J179">
            <v>13970.9226723139</v>
          </cell>
          <cell r="K179">
            <v>6985.4624872301601</v>
          </cell>
          <cell r="L179">
            <v>3.17796157576223E-3</v>
          </cell>
          <cell r="M179">
            <v>-999.99630641081205</v>
          </cell>
          <cell r="N179">
            <v>-1999.9974992513301</v>
          </cell>
          <cell r="O179">
            <v>-2499.99772569782</v>
          </cell>
          <cell r="P179">
            <v>-2999.98908984436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-0.11715190928463499</v>
          </cell>
          <cell r="I180">
            <v>-0.20294579447222</v>
          </cell>
          <cell r="J180">
            <v>-0.26879152139211199</v>
          </cell>
          <cell r="K180">
            <v>-0.38196316284054199</v>
          </cell>
          <cell r="L180">
            <v>-1.8362985304664401</v>
          </cell>
          <cell r="M180">
            <v>-1.1014234802252101</v>
          </cell>
          <cell r="N180">
            <v>-1.3302429736739401</v>
          </cell>
          <cell r="O180">
            <v>-1.3929582575944099</v>
          </cell>
          <cell r="P180">
            <v>-1.4566621406678599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K181">
            <v>2010.8064711820714</v>
          </cell>
          <cell r="L181">
            <v>5714.5412532308264</v>
          </cell>
          <cell r="M181">
            <v>6307.1928876175925</v>
          </cell>
          <cell r="N181">
            <v>6307.1942966902443</v>
          </cell>
          <cell r="O181">
            <v>6307.19603516396</v>
          </cell>
          <cell r="P181">
            <v>6307.1945809042954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K182">
            <v>2010.8064711820714</v>
          </cell>
          <cell r="L182">
            <v>5714.5412532308264</v>
          </cell>
          <cell r="M182">
            <v>6307.1928876175925</v>
          </cell>
          <cell r="N182">
            <v>6307.1942966902443</v>
          </cell>
          <cell r="O182">
            <v>6307.19603516396</v>
          </cell>
          <cell r="P182">
            <v>6307.1945809042954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-39.123367638480808</v>
          </cell>
          <cell r="K183">
            <v>11.243733221423295</v>
          </cell>
          <cell r="L183">
            <v>21.149061868839727</v>
          </cell>
          <cell r="M183">
            <v>-5.5695185611891258</v>
          </cell>
          <cell r="N183">
            <v>-15.486639505106345</v>
          </cell>
          <cell r="O183">
            <v>-22.061436098183091</v>
          </cell>
          <cell r="P183">
            <v>-30.835460761798032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833.33063830139463</v>
          </cell>
          <cell r="K184">
            <v>1252.367617100075</v>
          </cell>
          <cell r="L184">
            <v>3.410358271834641E-2</v>
          </cell>
          <cell r="M184">
            <v>571.93487563967278</v>
          </cell>
          <cell r="N184">
            <v>1910.4501863221335</v>
          </cell>
          <cell r="O184">
            <v>2713.4133549793496</v>
          </cell>
          <cell r="P184">
            <v>3464.3984496797866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833.33063830139463</v>
          </cell>
          <cell r="K185">
            <v>1252.367617100075</v>
          </cell>
          <cell r="L185">
            <v>3.410358271834641E-2</v>
          </cell>
          <cell r="M185">
            <v>571.93487563967278</v>
          </cell>
          <cell r="N185">
            <v>1910.4501863221335</v>
          </cell>
          <cell r="O185">
            <v>2713.4133549793496</v>
          </cell>
          <cell r="P185">
            <v>3464.3984496797866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6498.3625632038293</v>
          </cell>
          <cell r="F186">
            <v>6114.0483066155666</v>
          </cell>
          <cell r="G186">
            <v>5639.9454810999823</v>
          </cell>
          <cell r="H186">
            <v>4968.1682197602568</v>
          </cell>
          <cell r="I186">
            <v>4096.9715632656544</v>
          </cell>
          <cell r="J186">
            <v>3627.8310571961465</v>
          </cell>
          <cell r="K186">
            <v>3281.2651216905783</v>
          </cell>
          <cell r="L186">
            <v>3166.8483592858365</v>
          </cell>
          <cell r="M186">
            <v>3055.4468033255998</v>
          </cell>
          <cell r="N186">
            <v>3051.5748701009511</v>
          </cell>
          <cell r="O186">
            <v>3054.5597886133637</v>
          </cell>
          <cell r="P186">
            <v>3050.5807827435301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7186.014274119053</v>
          </cell>
          <cell r="F187">
            <v>6587.0710953166808</v>
          </cell>
          <cell r="G187">
            <v>6595.7095522044619</v>
          </cell>
          <cell r="H187">
            <v>5930.305815691564</v>
          </cell>
          <cell r="I187">
            <v>3624.2632218213457</v>
          </cell>
          <cell r="J187">
            <v>1649.0242598772943</v>
          </cell>
          <cell r="K187">
            <v>1113.2983953732846</v>
          </cell>
          <cell r="L187">
            <v>505.83586125232597</v>
          </cell>
          <cell r="M187">
            <v>424.27575895110095</v>
          </cell>
          <cell r="N187">
            <v>407.75998843449361</v>
          </cell>
          <cell r="O187">
            <v>426.09645847366045</v>
          </cell>
          <cell r="P187">
            <v>359.18513416683527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14687.148533405116</v>
          </cell>
          <cell r="F188">
            <v>13952.963874877087</v>
          </cell>
          <cell r="G188">
            <v>10206.301737359752</v>
          </cell>
          <cell r="H188">
            <v>7464.3784446331683</v>
          </cell>
          <cell r="I188">
            <v>4221.6492112434935</v>
          </cell>
          <cell r="J188">
            <v>2330.7083088434747</v>
          </cell>
          <cell r="K188">
            <v>970.81063723202101</v>
          </cell>
          <cell r="L188">
            <v>46.429974068357588</v>
          </cell>
          <cell r="M188">
            <v>36.136156254258935</v>
          </cell>
          <cell r="N188">
            <v>42.684050353412459</v>
          </cell>
          <cell r="O188">
            <v>26.19233479404021</v>
          </cell>
          <cell r="P188">
            <v>22.474751868155543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2616.3517622670893</v>
          </cell>
          <cell r="F189">
            <v>2468.9610418282782</v>
          </cell>
          <cell r="G189">
            <v>2401.2766714326813</v>
          </cell>
          <cell r="H189">
            <v>2244.8948028475611</v>
          </cell>
          <cell r="I189">
            <v>2242.0927828956096</v>
          </cell>
          <cell r="J189">
            <v>2499.1393979536911</v>
          </cell>
          <cell r="K189">
            <v>2513.5945480150435</v>
          </cell>
          <cell r="L189">
            <v>2552.9194055578173</v>
          </cell>
          <cell r="M189">
            <v>2434.291344370361</v>
          </cell>
          <cell r="N189">
            <v>2378.5275017455833</v>
          </cell>
          <cell r="O189">
            <v>2377.2036790767588</v>
          </cell>
          <cell r="P189">
            <v>2380.6518076029715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3795.3813133900294</v>
          </cell>
          <cell r="F190">
            <v>3355.3951696340382</v>
          </cell>
          <cell r="G190">
            <v>2810.7988216918416</v>
          </cell>
          <cell r="H190">
            <v>2582.0596651298656</v>
          </cell>
          <cell r="I190">
            <v>2052.0100765319571</v>
          </cell>
          <cell r="J190">
            <v>1570.2545732780425</v>
          </cell>
          <cell r="K190">
            <v>583.80827328752048</v>
          </cell>
          <cell r="L190">
            <v>171.05120793381397</v>
          </cell>
          <cell r="M190">
            <v>176.13650048121613</v>
          </cell>
          <cell r="N190">
            <v>166.82796195875594</v>
          </cell>
          <cell r="O190">
            <v>172.35036879349619</v>
          </cell>
          <cell r="P190">
            <v>173.77032724692214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2616.3517622670893</v>
          </cell>
          <cell r="F191">
            <v>2468.9610418282782</v>
          </cell>
          <cell r="G191">
            <v>2401.2766714326813</v>
          </cell>
          <cell r="H191">
            <v>2244.8948028475611</v>
          </cell>
          <cell r="I191">
            <v>2242.0927828956096</v>
          </cell>
          <cell r="J191">
            <v>1868.5261666229701</v>
          </cell>
          <cell r="K191">
            <v>248.64408199579086</v>
          </cell>
          <cell r="L191">
            <v>93.820598901543235</v>
          </cell>
          <cell r="M191">
            <v>-188.43452280522266</v>
          </cell>
          <cell r="N191">
            <v>-227.92695736407481</v>
          </cell>
          <cell r="O191">
            <v>-238.17758470800828</v>
          </cell>
          <cell r="P191">
            <v>-237.41359192735328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-0.24895856120536228</v>
          </cell>
          <cell r="K192">
            <v>-0.42221581567600325</v>
          </cell>
          <cell r="L192">
            <v>-900.72595765285234</v>
          </cell>
          <cell r="M192">
            <v>-1620.0797665801599</v>
          </cell>
          <cell r="N192">
            <v>-1578.1207887302796</v>
          </cell>
          <cell r="O192">
            <v>-2267.2435727888019</v>
          </cell>
          <cell r="P192">
            <v>-2267.2196889074098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6498.3625632038293</v>
          </cell>
          <cell r="F193">
            <v>6114.0483066155666</v>
          </cell>
          <cell r="G193">
            <v>5639.9454810999823</v>
          </cell>
          <cell r="H193">
            <v>4968.1544333592474</v>
          </cell>
          <cell r="I193">
            <v>4096.9589438013763</v>
          </cell>
          <cell r="J193">
            <v>3089.1987268477887</v>
          </cell>
          <cell r="K193">
            <v>1849.4932893086302</v>
          </cell>
          <cell r="L193">
            <v>107.82976070460802</v>
          </cell>
          <cell r="M193">
            <v>50.955923210730781</v>
          </cell>
          <cell r="N193">
            <v>45.388652455474471</v>
          </cell>
          <cell r="O193">
            <v>40.436071062177362</v>
          </cell>
          <cell r="P193">
            <v>35.995307979490875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43897.972771856039</v>
          </cell>
          <cell r="F194">
            <v>41061.448836715492</v>
          </cell>
          <cell r="G194">
            <v>35695.254416321375</v>
          </cell>
          <cell r="H194">
            <v>30402.856184269229</v>
          </cell>
          <cell r="I194">
            <v>22576.038582455054</v>
          </cell>
          <cell r="J194">
            <v>16634.433532058196</v>
          </cell>
          <cell r="K194">
            <v>10560.492131087192</v>
          </cell>
          <cell r="L194">
            <v>5744.0092100514439</v>
          </cell>
          <cell r="M194">
            <v>4368.7281972078854</v>
          </cell>
          <cell r="N194">
            <v>4286.7152789543188</v>
          </cell>
          <cell r="O194">
            <v>3591.4175433166902</v>
          </cell>
          <cell r="P194">
            <v>3518.0248307731395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L196">
            <v>1.12058561981414E-3</v>
          </cell>
          <cell r="M196">
            <v>6.4775243048147602E-4</v>
          </cell>
          <cell r="N196">
            <v>2.9585521832396302E-3</v>
          </cell>
          <cell r="O196">
            <v>1.1687971990007699E-3</v>
          </cell>
          <cell r="P196">
            <v>2.6063256585335602E-3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K197">
            <v>2010.80647118208</v>
          </cell>
          <cell r="L197">
            <v>5714.5412532308201</v>
          </cell>
          <cell r="M197">
            <v>6307.1928876175898</v>
          </cell>
          <cell r="N197">
            <v>6307.1942966902398</v>
          </cell>
          <cell r="O197">
            <v>6307.19603516398</v>
          </cell>
          <cell r="P197">
            <v>6307.19458090431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L198">
            <v>-4.4477361560220898E-6</v>
          </cell>
          <cell r="M198">
            <v>3.9596709243630998E-2</v>
          </cell>
          <cell r="N198">
            <v>6.7357871755978002E-2</v>
          </cell>
          <cell r="O198">
            <v>9.5796797933185102E-2</v>
          </cell>
          <cell r="P198">
            <v>0.124872288135188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2093.6570848087754</v>
          </cell>
          <cell r="I199">
            <v>2085.534977181916</v>
          </cell>
          <cell r="J199">
            <v>2077.4128695545319</v>
          </cell>
          <cell r="K199">
            <v>2070.5807241323996</v>
          </cell>
          <cell r="L199">
            <v>2063.7485787099213</v>
          </cell>
          <cell r="M199">
            <v>2063.7485787102855</v>
          </cell>
          <cell r="N199">
            <v>2063.7485787101486</v>
          </cell>
          <cell r="O199">
            <v>2063.748578710225</v>
          </cell>
          <cell r="P199">
            <v>2063.7485787104483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2093.6570848087754</v>
          </cell>
          <cell r="I200">
            <v>2085.534977181916</v>
          </cell>
          <cell r="J200">
            <v>2077.4128695545319</v>
          </cell>
          <cell r="K200">
            <v>2070.5807241323996</v>
          </cell>
          <cell r="L200">
            <v>2063.7485787099213</v>
          </cell>
          <cell r="M200">
            <v>2063.7485787102855</v>
          </cell>
          <cell r="N200">
            <v>2063.7485787101486</v>
          </cell>
          <cell r="O200">
            <v>2063.748578710225</v>
          </cell>
          <cell r="P200">
            <v>2063.7485787104483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321.81694936324601</v>
          </cell>
          <cell r="K201">
            <v>1190.79371699034</v>
          </cell>
          <cell r="L201">
            <v>1330.80388707886</v>
          </cell>
          <cell r="M201">
            <v>1268.92259616357</v>
          </cell>
          <cell r="N201">
            <v>1239.84926103927</v>
          </cell>
          <cell r="O201">
            <v>1239.16332110399</v>
          </cell>
          <cell r="P201">
            <v>1240.945361281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8.8384040857588206E-2</v>
          </cell>
          <cell r="L202">
            <v>1.2759428595337401</v>
          </cell>
          <cell r="M202">
            <v>118.43871808256</v>
          </cell>
          <cell r="N202">
            <v>148.29446932155301</v>
          </cell>
          <cell r="O202">
            <v>148.18799681102601</v>
          </cell>
          <cell r="P202">
            <v>146.44267599791499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373.61024103954702</v>
          </cell>
          <cell r="K203">
            <v>1289.21719029825</v>
          </cell>
          <cell r="L203">
            <v>1347.5198350788401</v>
          </cell>
          <cell r="M203">
            <v>1284.8868816178899</v>
          </cell>
          <cell r="N203">
            <v>1255.4330223362899</v>
          </cell>
          <cell r="O203">
            <v>1254.76152251709</v>
          </cell>
          <cell r="P203">
            <v>1256.5494219954701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114.385094454465</v>
          </cell>
          <cell r="F204">
            <v>140.43791194760399</v>
          </cell>
          <cell r="G204">
            <v>76.325881138999407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2843.3077377171098</v>
          </cell>
          <cell r="F205">
            <v>2588.5806224476901</v>
          </cell>
          <cell r="G205">
            <v>2459.7741047751101</v>
          </cell>
          <cell r="H205">
            <v>2556.4295679557899</v>
          </cell>
          <cell r="I205">
            <v>2535.9793021487599</v>
          </cell>
          <cell r="J205">
            <v>2369.61765729238</v>
          </cell>
          <cell r="K205">
            <v>1407.16004304589</v>
          </cell>
          <cell r="L205">
            <v>1096.76300115605</v>
          </cell>
          <cell r="M205">
            <v>1045.7731375138401</v>
          </cell>
          <cell r="N205">
            <v>1021.8089738080999</v>
          </cell>
          <cell r="O205">
            <v>1021.2425575710701</v>
          </cell>
          <cell r="P205">
            <v>1022.69099713097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212.744691645708</v>
          </cell>
          <cell r="F206">
            <v>0.51028123074225795</v>
          </cell>
          <cell r="G206">
            <v>3.1941242867787598</v>
          </cell>
          <cell r="J206">
            <v>2.37018607605562E-3</v>
          </cell>
          <cell r="M206">
            <v>5.82218504585401E-2</v>
          </cell>
          <cell r="N206">
            <v>8.0092494623234894E-2</v>
          </cell>
          <cell r="O206">
            <v>6.9239097590036394E-2</v>
          </cell>
          <cell r="P206">
            <v>0.122830111172457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1689.3000776584799</v>
          </cell>
          <cell r="F207">
            <v>1905.90859782492</v>
          </cell>
          <cell r="G207">
            <v>2173.2458870042101</v>
          </cell>
          <cell r="H207">
            <v>1920.6522810512399</v>
          </cell>
          <cell r="I207">
            <v>1944.9863061672199</v>
          </cell>
          <cell r="J207">
            <v>1855.9824240857299</v>
          </cell>
          <cell r="K207">
            <v>1126.16127452982</v>
          </cell>
          <cell r="L207">
            <v>1330.87270835654</v>
          </cell>
          <cell r="M207">
            <v>1268.9970616964899</v>
          </cell>
          <cell r="N207">
            <v>1239.9131547971799</v>
          </cell>
          <cell r="O207">
            <v>1239.22419200383</v>
          </cell>
          <cell r="P207">
            <v>1240.9904686295099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4.28501951701242E-2</v>
          </cell>
          <cell r="K208">
            <v>8.5209370642422302E-2</v>
          </cell>
          <cell r="L208">
            <v>0.75441740232723997</v>
          </cell>
          <cell r="M208">
            <v>1.3215733417372399</v>
          </cell>
          <cell r="N208">
            <v>1.4614329977729299</v>
          </cell>
          <cell r="O208">
            <v>1.60967198864245</v>
          </cell>
          <cell r="P208">
            <v>2.2648400930181398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15.8784534231348</v>
          </cell>
          <cell r="F209">
            <v>16.017804077564399</v>
          </cell>
          <cell r="G209">
            <v>4.4177563731201603</v>
          </cell>
          <cell r="H209">
            <v>4.6776988890679903</v>
          </cell>
          <cell r="I209">
            <v>0.26457880801494299</v>
          </cell>
          <cell r="J209">
            <v>8.5236475224322802E-2</v>
          </cell>
          <cell r="K209">
            <v>0.10041293675324001</v>
          </cell>
          <cell r="L209">
            <v>5.9018923174780401E-3</v>
          </cell>
          <cell r="M209">
            <v>3.1772790708171099E-3</v>
          </cell>
          <cell r="N209">
            <v>2.7668832553450502E-3</v>
          </cell>
          <cell r="O209">
            <v>2.7052255147734499E-3</v>
          </cell>
          <cell r="P209">
            <v>2.0816927733148601E-3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12.4513752487522</v>
          </cell>
          <cell r="F210">
            <v>31.486921418841298</v>
          </cell>
          <cell r="G210">
            <v>4.1531899257881699</v>
          </cell>
          <cell r="H210">
            <v>0.584298085636343</v>
          </cell>
          <cell r="I210">
            <v>0.68371035401811098</v>
          </cell>
          <cell r="J210">
            <v>35.9976762517081</v>
          </cell>
          <cell r="K210">
            <v>4.8671326404442103</v>
          </cell>
          <cell r="L210">
            <v>1.5639050281178998E-2</v>
          </cell>
          <cell r="M210">
            <v>6.6469273408650997E-2</v>
          </cell>
          <cell r="N210">
            <v>7.8577169944862996E-2</v>
          </cell>
          <cell r="O210">
            <v>8.26335120955939E-2</v>
          </cell>
          <cell r="P210">
            <v>0.12885326054281601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2.46524635334598E-2</v>
          </cell>
          <cell r="K211">
            <v>4.2589260794139203E-2</v>
          </cell>
          <cell r="L211">
            <v>1.23999934312927</v>
          </cell>
          <cell r="M211">
            <v>1.84850570657462</v>
          </cell>
          <cell r="N211">
            <v>1.9610060612651601</v>
          </cell>
          <cell r="O211">
            <v>1.9648488462507501</v>
          </cell>
          <cell r="P211">
            <v>2.9986515095025199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4.9327816934758699</v>
          </cell>
          <cell r="F212">
            <v>31.569696587621198</v>
          </cell>
          <cell r="G212">
            <v>3.3270311495403502</v>
          </cell>
          <cell r="H212">
            <v>1.03942394636292</v>
          </cell>
          <cell r="I212">
            <v>0.68846080454279401</v>
          </cell>
          <cell r="J212">
            <v>2.2074156096923101</v>
          </cell>
          <cell r="K212">
            <v>1.9820933930942699</v>
          </cell>
          <cell r="L212">
            <v>1.32375312332085E-2</v>
          </cell>
          <cell r="M212">
            <v>3.7924449456758602E-2</v>
          </cell>
          <cell r="N212">
            <v>4.04984368904623E-2</v>
          </cell>
          <cell r="O212">
            <v>4.29045939191404E-2</v>
          </cell>
          <cell r="P212">
            <v>5.3388413723747502E-2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4893.0002118411303</v>
          </cell>
          <cell r="F213">
            <v>4714.5118355349796</v>
          </cell>
          <cell r="G213">
            <v>4724.4379746535496</v>
          </cell>
          <cell r="H213">
            <v>4483.3832699281002</v>
          </cell>
          <cell r="I213">
            <v>4482.6023582825501</v>
          </cell>
          <cell r="J213">
            <v>4959.3874729623003</v>
          </cell>
          <cell r="K213">
            <v>5020.4980465068902</v>
          </cell>
          <cell r="L213">
            <v>5109.2645697491098</v>
          </cell>
          <cell r="M213">
            <v>4990.3542669750605</v>
          </cell>
          <cell r="N213">
            <v>4908.9232553461497</v>
          </cell>
          <cell r="O213">
            <v>4906.3515932710097</v>
          </cell>
          <cell r="P213">
            <v>4913.1895701156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111.572223284689</v>
          </cell>
          <cell r="F214">
            <v>15.242939820518499</v>
          </cell>
          <cell r="G214">
            <v>10.070249702530999</v>
          </cell>
          <cell r="H214">
            <v>24.010879162644301</v>
          </cell>
          <cell r="I214">
            <v>56.799283273194597</v>
          </cell>
          <cell r="J214">
            <v>47.940385255886902</v>
          </cell>
          <cell r="K214">
            <v>14.5872292444922</v>
          </cell>
          <cell r="L214">
            <v>21.449034395899599</v>
          </cell>
          <cell r="M214">
            <v>66.224332785333004</v>
          </cell>
          <cell r="N214">
            <v>54.774763057909503</v>
          </cell>
          <cell r="O214">
            <v>66.895241992896899</v>
          </cell>
          <cell r="P214">
            <v>67.9251654602744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2005.1549597773001</v>
          </cell>
          <cell r="F215">
            <v>1674.2870553822199</v>
          </cell>
          <cell r="G215">
            <v>2028.73562781684</v>
          </cell>
          <cell r="H215">
            <v>1460.87451400124</v>
          </cell>
          <cell r="I215">
            <v>722.53976101808405</v>
          </cell>
          <cell r="J215">
            <v>435.44179181129402</v>
          </cell>
          <cell r="K215">
            <v>245.60109953437001</v>
          </cell>
          <cell r="L215">
            <v>125.16609305865801</v>
          </cell>
          <cell r="M215">
            <v>40.662143073269696</v>
          </cell>
          <cell r="N215">
            <v>55.394579813696801</v>
          </cell>
          <cell r="O215">
            <v>39.045993024245803</v>
          </cell>
          <cell r="P215">
            <v>33.538396950452402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46.224408106076503</v>
          </cell>
          <cell r="K216">
            <v>484.459005778804</v>
          </cell>
          <cell r="L216">
            <v>1082.54809835068</v>
          </cell>
          <cell r="M216">
            <v>982.88801334678305</v>
          </cell>
          <cell r="N216">
            <v>983.79080602668898</v>
          </cell>
          <cell r="O216">
            <v>985.41518835169802</v>
          </cell>
          <cell r="P216">
            <v>986.08337109053298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655.770373053654</v>
          </cell>
          <cell r="F217">
            <v>597.287864739886</v>
          </cell>
          <cell r="G217">
            <v>589.70585057824496</v>
          </cell>
          <cell r="H217">
            <v>478.977448058839</v>
          </cell>
          <cell r="I217">
            <v>336.231388527717</v>
          </cell>
          <cell r="J217">
            <v>223.489912489262</v>
          </cell>
          <cell r="K217">
            <v>115.91192100216099</v>
          </cell>
          <cell r="L217">
            <v>16.7757611160667</v>
          </cell>
          <cell r="M217">
            <v>16.774252732934301</v>
          </cell>
          <cell r="N217">
            <v>16.773608306282501</v>
          </cell>
          <cell r="O217">
            <v>16.129128807483401</v>
          </cell>
          <cell r="P217">
            <v>16.074222895076499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1.3581023917730699</v>
          </cell>
          <cell r="K218">
            <v>1.4640769361522099</v>
          </cell>
          <cell r="L218">
            <v>13.788458806319399</v>
          </cell>
          <cell r="M218">
            <v>42.356880866175601</v>
          </cell>
          <cell r="N218">
            <v>35.154890201498901</v>
          </cell>
          <cell r="O218">
            <v>43.027724677978199</v>
          </cell>
          <cell r="P218">
            <v>44.112653719667698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I219">
            <v>0.77854266699994901</v>
          </cell>
          <cell r="J219">
            <v>1.38670121995361</v>
          </cell>
          <cell r="K219">
            <v>1.1373476045801001</v>
          </cell>
          <cell r="L219">
            <v>1.15647840928646</v>
          </cell>
          <cell r="M219">
            <v>1.2029969890868</v>
          </cell>
          <cell r="N219">
            <v>1.2680617887693899</v>
          </cell>
          <cell r="O219">
            <v>0.60125725000672603</v>
          </cell>
          <cell r="P219">
            <v>0.59815339307029003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330.01569661190302</v>
          </cell>
          <cell r="F220">
            <v>321.18290229394</v>
          </cell>
          <cell r="G220">
            <v>2.8066884934365501</v>
          </cell>
          <cell r="H220">
            <v>0.2491594139526</v>
          </cell>
          <cell r="I220">
            <v>0.33004519417375699</v>
          </cell>
          <cell r="J220">
            <v>0.68592243302709399</v>
          </cell>
          <cell r="K220">
            <v>0.33053346515301102</v>
          </cell>
          <cell r="L220">
            <v>5.62500361516297E-3</v>
          </cell>
          <cell r="M220">
            <v>9.1253620817059802E-3</v>
          </cell>
          <cell r="N220">
            <v>1.0355009826486201E-2</v>
          </cell>
          <cell r="O220">
            <v>1.07374038460409E-2</v>
          </cell>
          <cell r="P220">
            <v>1.46076585439773E-2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24.670820744557801</v>
          </cell>
          <cell r="F221">
            <v>51.283052728379502</v>
          </cell>
          <cell r="G221">
            <v>3.11756738714449</v>
          </cell>
          <cell r="H221">
            <v>47.167549749619802</v>
          </cell>
          <cell r="I221">
            <v>47.113575179676197</v>
          </cell>
          <cell r="M221">
            <v>1.8520263579434699</v>
          </cell>
          <cell r="N221">
            <v>1.96821163993554</v>
          </cell>
          <cell r="O221">
            <v>2.6454385542243002</v>
          </cell>
          <cell r="P221">
            <v>4.2851157036070404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723.66277246764798</v>
          </cell>
          <cell r="F222">
            <v>749.84161781663897</v>
          </cell>
          <cell r="G222">
            <v>520.45018053462502</v>
          </cell>
          <cell r="H222">
            <v>514.63357061215595</v>
          </cell>
          <cell r="I222">
            <v>508.80123279227098</v>
          </cell>
          <cell r="J222">
            <v>506.13570251915701</v>
          </cell>
          <cell r="K222">
            <v>503.600110108058</v>
          </cell>
          <cell r="L222">
            <v>2.9746866609709199</v>
          </cell>
          <cell r="M222">
            <v>1.69604514560535</v>
          </cell>
          <cell r="N222">
            <v>1.0740594921706701</v>
          </cell>
          <cell r="O222">
            <v>0.36071250205211403</v>
          </cell>
          <cell r="P222">
            <v>0.175947112192511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1.4474818515346299</v>
          </cell>
          <cell r="H223">
            <v>0.63664316877987803</v>
          </cell>
          <cell r="I223">
            <v>1.01631927818436</v>
          </cell>
          <cell r="J223">
            <v>1.94908698223647</v>
          </cell>
          <cell r="K223">
            <v>1.4399285459459701</v>
          </cell>
          <cell r="L223">
            <v>2.1280888984224098</v>
          </cell>
          <cell r="M223">
            <v>2.1275327105773498</v>
          </cell>
          <cell r="N223">
            <v>2.1269237335240199</v>
          </cell>
          <cell r="O223">
            <v>2.1263280309294799</v>
          </cell>
          <cell r="P223">
            <v>2.1253791216968398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344.50959734843002</v>
          </cell>
          <cell r="F224">
            <v>364.73070481282701</v>
          </cell>
          <cell r="G224">
            <v>504.23622672060901</v>
          </cell>
          <cell r="H224">
            <v>498.60896089801702</v>
          </cell>
          <cell r="I224">
            <v>492.99824766292301</v>
          </cell>
          <cell r="J224">
            <v>444.55450778626903</v>
          </cell>
          <cell r="K224">
            <v>3.7177265020701702</v>
          </cell>
          <cell r="L224">
            <v>1.4528706338697599</v>
          </cell>
          <cell r="M224">
            <v>2.2125551594160302</v>
          </cell>
          <cell r="N224">
            <v>1.8387923962858099</v>
          </cell>
          <cell r="O224">
            <v>0.91352415118128605</v>
          </cell>
          <cell r="P224">
            <v>0.49295319605639398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210.21301964896799</v>
          </cell>
          <cell r="F225">
            <v>209.305841129219</v>
          </cell>
          <cell r="G225">
            <v>1.11803082714067</v>
          </cell>
          <cell r="H225">
            <v>0.25932244461690701</v>
          </cell>
          <cell r="I225">
            <v>0.36327490280437302</v>
          </cell>
          <cell r="J225">
            <v>0.66484304006700501</v>
          </cell>
          <cell r="K225">
            <v>0.30333489518656598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4405.5694629371501</v>
          </cell>
          <cell r="F226">
            <v>3983.16197872362</v>
          </cell>
          <cell r="G226">
            <v>3661.6879039121</v>
          </cell>
          <cell r="H226">
            <v>3025.4180475098701</v>
          </cell>
          <cell r="I226">
            <v>2166.9716704960301</v>
          </cell>
          <cell r="J226">
            <v>1709.831364035</v>
          </cell>
          <cell r="K226">
            <v>1372.55231361697</v>
          </cell>
          <cell r="L226">
            <v>1267.44519533379</v>
          </cell>
          <cell r="M226">
            <v>1158.0059045292101</v>
          </cell>
          <cell r="N226">
            <v>1154.17505146659</v>
          </cell>
          <cell r="O226">
            <v>1157.1712747465399</v>
          </cell>
          <cell r="P226">
            <v>1155.4259663011701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7.1413039121156297E-6</v>
          </cell>
          <cell r="I4">
            <v>1.0654511065244599E-5</v>
          </cell>
          <cell r="J4">
            <v>1.31009971188612E-5</v>
          </cell>
          <cell r="K4">
            <v>2.1187363651336802E-5</v>
          </cell>
          <cell r="L4">
            <v>1.04316943444182E-3</v>
          </cell>
          <cell r="M4">
            <v>3.6049676238454197E-5</v>
          </cell>
          <cell r="N4">
            <v>5.55180558351781E-4</v>
          </cell>
          <cell r="O4">
            <v>5.8135659175232198E-5</v>
          </cell>
          <cell r="P4">
            <v>2.0041781356353698E-3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2.4056686074059899E-4</v>
          </cell>
          <cell r="K5">
            <v>6.6679240795567896E-5</v>
          </cell>
          <cell r="L5">
            <v>3.71157578850209E-3</v>
          </cell>
          <cell r="M5">
            <v>4.2207783506290201E-6</v>
          </cell>
          <cell r="N5">
            <v>4.8065551408606199E-4</v>
          </cell>
          <cell r="O5">
            <v>3.1155027751664598E-6</v>
          </cell>
          <cell r="P5">
            <v>7.6917958068515495E-4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3.8118856758076698E-5</v>
          </cell>
          <cell r="I6">
            <v>0.68612357287699499</v>
          </cell>
          <cell r="J6">
            <v>3.13854430325156E-5</v>
          </cell>
          <cell r="K6">
            <v>0.21296184054700501</v>
          </cell>
          <cell r="L6">
            <v>1.33839028619269</v>
          </cell>
          <cell r="M6">
            <v>2.47979392328195E-5</v>
          </cell>
          <cell r="N6">
            <v>4.5865744821168699E-5</v>
          </cell>
          <cell r="O6">
            <v>6.2451410248797704E-5</v>
          </cell>
          <cell r="P6">
            <v>1.0362090945126701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1.0608566649956499E-5</v>
          </cell>
          <cell r="I7">
            <v>3.1606713379661199E-5</v>
          </cell>
          <cell r="J7">
            <v>0.13307013711153401</v>
          </cell>
          <cell r="K7">
            <v>0.49686694858236102</v>
          </cell>
          <cell r="L7">
            <v>0.96902682670634899</v>
          </cell>
          <cell r="M7">
            <v>6.3229636884170795E-5</v>
          </cell>
          <cell r="N7">
            <v>1.15094270315504E-4</v>
          </cell>
          <cell r="O7">
            <v>7.1661572543680899E-2</v>
          </cell>
          <cell r="P7">
            <v>0.38815891375881101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1.5306597049625999E-4</v>
          </cell>
          <cell r="F8">
            <v>3.2762013542370402E-6</v>
          </cell>
          <cell r="G8">
            <v>3.4513624562084399E-6</v>
          </cell>
          <cell r="H8">
            <v>3.6085725721579201E-6</v>
          </cell>
          <cell r="I8">
            <v>8.5377585371844902E-6</v>
          </cell>
          <cell r="J8">
            <v>2.7344497666574802E-4</v>
          </cell>
          <cell r="K8">
            <v>3.31403420922954E-5</v>
          </cell>
          <cell r="L8">
            <v>8.0179359726185995E-4</v>
          </cell>
          <cell r="M8">
            <v>1.6238126183242701E-4</v>
          </cell>
          <cell r="N8">
            <v>0.22225642399502399</v>
          </cell>
          <cell r="O8">
            <v>8.6312269348453501E-4</v>
          </cell>
          <cell r="P8">
            <v>1.6016508319070501E-2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1.6468086421573401E-2</v>
          </cell>
          <cell r="K9">
            <v>6.1466957580471101E-3</v>
          </cell>
          <cell r="L9">
            <v>0.24473270748412701</v>
          </cell>
          <cell r="M9">
            <v>1.67972126940094</v>
          </cell>
          <cell r="N9">
            <v>8.6464744524122299</v>
          </cell>
          <cell r="O9">
            <v>0.86951474577221199</v>
          </cell>
          <cell r="P9">
            <v>4.8585617865173703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4.1211834672538099E-3</v>
          </cell>
          <cell r="F10">
            <v>4.5036252318405301E-3</v>
          </cell>
          <cell r="G10">
            <v>1.95616854909839E-5</v>
          </cell>
          <cell r="H10">
            <v>7.5641621814368398E-2</v>
          </cell>
          <cell r="I10">
            <v>0.116857336898452</v>
          </cell>
          <cell r="J10">
            <v>0.12066255044837</v>
          </cell>
          <cell r="K10">
            <v>5.8828290598198801E-2</v>
          </cell>
          <cell r="L10">
            <v>7.5542420611246094E-2</v>
          </cell>
          <cell r="M10">
            <v>0.12585833027951199</v>
          </cell>
          <cell r="N10">
            <v>0.167316956095757</v>
          </cell>
          <cell r="O10">
            <v>6.18325723211808E-2</v>
          </cell>
          <cell r="P10">
            <v>7.5627384150931606E-2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2.6559371651495101E-6</v>
          </cell>
          <cell r="F11">
            <v>2.7828213042442801E-6</v>
          </cell>
          <cell r="G11">
            <v>3.3141393919007598E-6</v>
          </cell>
          <cell r="H11">
            <v>3.76174101240333E-6</v>
          </cell>
          <cell r="I11">
            <v>5.7814543246352099E-6</v>
          </cell>
          <cell r="J11">
            <v>8.2973243558567693E-6</v>
          </cell>
          <cell r="K11">
            <v>1.58413748641505E-5</v>
          </cell>
          <cell r="L11">
            <v>6.0377156122074201E-3</v>
          </cell>
          <cell r="M11">
            <v>6.8028807009911106E-5</v>
          </cell>
          <cell r="N11">
            <v>1.71067122004826E-3</v>
          </cell>
          <cell r="O11">
            <v>1.74747648479905E-4</v>
          </cell>
          <cell r="P11">
            <v>7.0108012023193398E-3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1.45014376734113E-2</v>
          </cell>
          <cell r="F12">
            <v>6.9393187960770403E-2</v>
          </cell>
          <cell r="G12">
            <v>6.6658155870407098E-6</v>
          </cell>
          <cell r="H12">
            <v>5.3203001804698601E-6</v>
          </cell>
          <cell r="I12">
            <v>8.5148072489644197E-4</v>
          </cell>
          <cell r="J12">
            <v>4.2522027134262799E-2</v>
          </cell>
          <cell r="K12">
            <v>8.2960046461997006E-2</v>
          </cell>
          <cell r="L12">
            <v>0.11614540628353499</v>
          </cell>
          <cell r="M12">
            <v>7.4739669071023002E-2</v>
          </cell>
          <cell r="N12">
            <v>5.47376252224493E-2</v>
          </cell>
          <cell r="O12">
            <v>8.2954761190700693E-2</v>
          </cell>
          <cell r="P12">
            <v>0.116555761218603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6.5336045230533302E-4</v>
          </cell>
          <cell r="I13">
            <v>2.2635372072444498E-3</v>
          </cell>
          <cell r="J13">
            <v>9.1900361280629099E-6</v>
          </cell>
          <cell r="K13">
            <v>1.5479772747157599E-5</v>
          </cell>
          <cell r="L13">
            <v>1.1395251191664799E-5</v>
          </cell>
          <cell r="M13">
            <v>1.3380647533719099E-5</v>
          </cell>
          <cell r="N13">
            <v>5.3368573560602899E-4</v>
          </cell>
          <cell r="O13">
            <v>1.2213938731167901E-5</v>
          </cell>
          <cell r="P13">
            <v>4.99384677586173E-4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0.18449520989533699</v>
          </cell>
          <cell r="I14">
            <v>1.74623156772799</v>
          </cell>
          <cell r="J14">
            <v>6.0992718769234899E-2</v>
          </cell>
          <cell r="K14">
            <v>0.61906543141432302</v>
          </cell>
          <cell r="L14">
            <v>6.3674936295234E-7</v>
          </cell>
          <cell r="M14">
            <v>7.4285336013482702E-7</v>
          </cell>
          <cell r="N14">
            <v>2.3867470090283499E-6</v>
          </cell>
          <cell r="O14">
            <v>1.4703088032810901E-5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6.3788221720156307E-5</v>
          </cell>
          <cell r="F15">
            <v>1.08398487324308E-6</v>
          </cell>
          <cell r="G15">
            <v>1.19155875064182E-6</v>
          </cell>
          <cell r="H15">
            <v>1.29356173017268E-6</v>
          </cell>
          <cell r="I15">
            <v>1.69346612937606E-6</v>
          </cell>
          <cell r="J15">
            <v>1.9520569062297599E-6</v>
          </cell>
          <cell r="K15">
            <v>2.2105199422841901E-6</v>
          </cell>
          <cell r="L15">
            <v>3.9537373855374699E-6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5.25792068680377E-5</v>
          </cell>
          <cell r="I16">
            <v>6.0548882430017299E-5</v>
          </cell>
          <cell r="J16">
            <v>0.34270264396071898</v>
          </cell>
          <cell r="K16">
            <v>6.8740837872753993E-2</v>
          </cell>
          <cell r="L16">
            <v>1.1761727024586E-2</v>
          </cell>
          <cell r="M16">
            <v>4.5369104641642399E-2</v>
          </cell>
          <cell r="N16">
            <v>0.29740896330051098</v>
          </cell>
          <cell r="O16">
            <v>6.8695622988891994E-2</v>
          </cell>
          <cell r="P16">
            <v>1.1966991041204999E-2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1.34879221732534E-5</v>
          </cell>
          <cell r="I17">
            <v>6.5283836699575501E-5</v>
          </cell>
          <cell r="J17">
            <v>0.19139196135928799</v>
          </cell>
          <cell r="K17">
            <v>6.4314547139114703E-5</v>
          </cell>
          <cell r="L17">
            <v>6.7551311411104197E-5</v>
          </cell>
          <cell r="M17">
            <v>8.3756570400215697E-5</v>
          </cell>
          <cell r="N17">
            <v>2.1336045521183199E-2</v>
          </cell>
          <cell r="O17">
            <v>3.4453470082701699E-4</v>
          </cell>
          <cell r="P17">
            <v>8.2829246894761902E-4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8.5369602630255992E-6</v>
          </cell>
          <cell r="I18">
            <v>4.0181893881594802E-5</v>
          </cell>
          <cell r="J18">
            <v>0.94933960893695601</v>
          </cell>
          <cell r="K18">
            <v>0.15819865624002</v>
          </cell>
          <cell r="L18">
            <v>1.05057835799468E-5</v>
          </cell>
          <cell r="M18">
            <v>3.7714861430579401E-6</v>
          </cell>
          <cell r="N18">
            <v>7.9441193425417699E-6</v>
          </cell>
          <cell r="O18">
            <v>0.148653334834117</v>
          </cell>
          <cell r="P18">
            <v>0.80073306830864299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1.8158612856858399E-4</v>
          </cell>
          <cell r="F19">
            <v>1.94293345139563E-6</v>
          </cell>
          <cell r="G19">
            <v>2.9582745427892499E-6</v>
          </cell>
          <cell r="H19">
            <v>3.48813804305195E-6</v>
          </cell>
          <cell r="I19">
            <v>5.6322185833849903E-6</v>
          </cell>
          <cell r="J19">
            <v>8.0222708830997396E-6</v>
          </cell>
          <cell r="K19">
            <v>1.46452355667369E-5</v>
          </cell>
          <cell r="L19">
            <v>1.04303194532469E-4</v>
          </cell>
          <cell r="M19">
            <v>0.35575371307274301</v>
          </cell>
          <cell r="N19">
            <v>2.8019677225019801E-4</v>
          </cell>
          <cell r="O19">
            <v>1.1288851416603E-4</v>
          </cell>
          <cell r="P19">
            <v>1.08532438773605E-3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5.6972059309152098E-2</v>
          </cell>
          <cell r="F20">
            <v>0.10545446137839901</v>
          </cell>
          <cell r="G20">
            <v>2.13990534755669E-5</v>
          </cell>
          <cell r="H20">
            <v>1.5185492943826399E-5</v>
          </cell>
          <cell r="I20">
            <v>1.07613867544703E-4</v>
          </cell>
          <cell r="J20">
            <v>7.4344329054836802E-2</v>
          </cell>
          <cell r="K20">
            <v>9.4422643489755695E-2</v>
          </cell>
          <cell r="L20">
            <v>0.13496731612248999</v>
          </cell>
          <cell r="M20">
            <v>9.8889980332855405E-3</v>
          </cell>
          <cell r="N20">
            <v>6.4562513616402306E-2</v>
          </cell>
          <cell r="O20">
            <v>9.4406170079943105E-2</v>
          </cell>
          <cell r="P20">
            <v>0.13505340548148101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4.9821613071856102E-6</v>
          </cell>
          <cell r="F21">
            <v>9.7262170203411295E-7</v>
          </cell>
          <cell r="G21">
            <v>1.29082395051721E-6</v>
          </cell>
          <cell r="H21">
            <v>1.0858184968826901E-6</v>
          </cell>
          <cell r="I21">
            <v>1.60295136649339E-6</v>
          </cell>
          <cell r="J21">
            <v>2.1917279485044101E-6</v>
          </cell>
          <cell r="K21">
            <v>3.9893320366447003E-6</v>
          </cell>
          <cell r="L21">
            <v>3.1405896108239297E-5</v>
          </cell>
          <cell r="M21">
            <v>0.61247849099517204</v>
          </cell>
          <cell r="N21">
            <v>6.6402556471713704E-4</v>
          </cell>
          <cell r="O21">
            <v>1.77296314294513E-2</v>
          </cell>
          <cell r="P21">
            <v>1.19120373852695E-4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4.9078697069518501E-5</v>
          </cell>
          <cell r="K22">
            <v>5.5316854064616599E-5</v>
          </cell>
          <cell r="L22">
            <v>3.13754636293115E-4</v>
          </cell>
          <cell r="M22">
            <v>1.61994550605827E-6</v>
          </cell>
          <cell r="N22">
            <v>8.2636784805830104E-5</v>
          </cell>
          <cell r="O22">
            <v>5.7297335692560298E-6</v>
          </cell>
          <cell r="P22">
            <v>4.2348445643756999E-4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1.06404148777586E-5</v>
          </cell>
          <cell r="F23">
            <v>1.9313265269177199E-4</v>
          </cell>
          <cell r="G23">
            <v>1.19676392546873E-5</v>
          </cell>
          <cell r="H23">
            <v>7.5153966898479802E-6</v>
          </cell>
          <cell r="I23">
            <v>1.2654744727561899E-4</v>
          </cell>
          <cell r="J23">
            <v>2.2134587064023501E-5</v>
          </cell>
          <cell r="K23">
            <v>1.16042804572345E-4</v>
          </cell>
          <cell r="L23">
            <v>1.4815528347034501E-4</v>
          </cell>
          <cell r="M23">
            <v>1.9373397497979999E-5</v>
          </cell>
          <cell r="N23">
            <v>2.2738323230880799E-4</v>
          </cell>
          <cell r="O23">
            <v>6.07033859197835E-5</v>
          </cell>
          <cell r="P23">
            <v>8.5074711692661E-4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3.9790477218866402E-3</v>
          </cell>
          <cell r="K24">
            <v>2.6421691969588301E-3</v>
          </cell>
          <cell r="L24">
            <v>3.3796130472520799E-3</v>
          </cell>
          <cell r="M24">
            <v>9.8274438107019495E-4</v>
          </cell>
          <cell r="N24">
            <v>5.50979316159884E-3</v>
          </cell>
          <cell r="O24">
            <v>3.82501725174799E-4</v>
          </cell>
          <cell r="P24">
            <v>1.10414802919998E-2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0.169252222967084</v>
          </cell>
          <cell r="M25">
            <v>9.9902147502762204E-3</v>
          </cell>
          <cell r="N25">
            <v>1.3841352306559199E-2</v>
          </cell>
          <cell r="O25">
            <v>0.1167834895551</v>
          </cell>
          <cell r="P25">
            <v>1.8710675966885899E-3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1.7597106825428699E-4</v>
          </cell>
          <cell r="K26">
            <v>3.3066686241558199E-5</v>
          </cell>
          <cell r="L26">
            <v>2.8045434896940499E-4</v>
          </cell>
          <cell r="M26">
            <v>1.8934400412706202E-5</v>
          </cell>
          <cell r="N26">
            <v>3.0330001241933899E-4</v>
          </cell>
          <cell r="O26">
            <v>2.7898094996116499E-5</v>
          </cell>
          <cell r="P26">
            <v>9.5177684868419897E-4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1.0581169544072399E-5</v>
          </cell>
          <cell r="K27">
            <v>1.2623587849623099E-5</v>
          </cell>
          <cell r="L27">
            <v>8.3335881127695195E-4</v>
          </cell>
          <cell r="M27">
            <v>1.28092270598782E-5</v>
          </cell>
          <cell r="N27">
            <v>2.27383536173876E-4</v>
          </cell>
          <cell r="O27">
            <v>2.5105889664416899E-5</v>
          </cell>
          <cell r="P27">
            <v>9.2653764299591103E-4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1.35115828037004E-3</v>
          </cell>
          <cell r="F28">
            <v>2.12903023877938E-4</v>
          </cell>
          <cell r="G28">
            <v>5.92011061202037E-5</v>
          </cell>
          <cell r="H28">
            <v>1.8785374323394999E-2</v>
          </cell>
          <cell r="I28">
            <v>0.482711876353417</v>
          </cell>
          <cell r="J28">
            <v>0.52886638477818104</v>
          </cell>
          <cell r="K28">
            <v>0.70744260080388399</v>
          </cell>
          <cell r="L28">
            <v>1.5243405965810899</v>
          </cell>
          <cell r="M28">
            <v>2.5385123802999999E-4</v>
          </cell>
          <cell r="N28">
            <v>0.287253150741199</v>
          </cell>
          <cell r="O28">
            <v>0.79659197220080402</v>
          </cell>
          <cell r="P28">
            <v>1.33096689781946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4.5931363253354196E-6</v>
          </cell>
          <cell r="F29">
            <v>2.3408317937195101E-6</v>
          </cell>
          <cell r="G29">
            <v>2.5501109726734898E-6</v>
          </cell>
          <cell r="H29">
            <v>1.50676910842127E-6</v>
          </cell>
          <cell r="I29">
            <v>2.81083442352326E-4</v>
          </cell>
          <cell r="J29">
            <v>2.4656492362161102E-5</v>
          </cell>
          <cell r="K29">
            <v>2.9932816073443201E-5</v>
          </cell>
          <cell r="L29">
            <v>2.2621892235457399E-4</v>
          </cell>
          <cell r="M29">
            <v>4.0599758975988098E-5</v>
          </cell>
          <cell r="N29">
            <v>2.6077505527544202E-3</v>
          </cell>
          <cell r="O29">
            <v>6.6852852023685598E-6</v>
          </cell>
          <cell r="P29">
            <v>2.9870505536957701E-5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1.21813600380679E-4</v>
          </cell>
          <cell r="K30">
            <v>1.2750632638174701E-4</v>
          </cell>
          <cell r="L30">
            <v>1.1893435166291799E-4</v>
          </cell>
          <cell r="M30">
            <v>3.3981933089319602E-5</v>
          </cell>
          <cell r="N30">
            <v>2.2725610609749601E-3</v>
          </cell>
          <cell r="O30">
            <v>4.4679301927249402E-6</v>
          </cell>
          <cell r="P30">
            <v>2.9224253255669999E-5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0.15770347310479099</v>
          </cell>
          <cell r="F31">
            <v>4.9710496591354902E-2</v>
          </cell>
          <cell r="G31">
            <v>2.0327596850890299E-5</v>
          </cell>
          <cell r="H31">
            <v>2.03419643531497E-5</v>
          </cell>
          <cell r="I31">
            <v>0.161070162461909</v>
          </cell>
          <cell r="J31">
            <v>0.17820520155873301</v>
          </cell>
          <cell r="K31">
            <v>0.100691598488162</v>
          </cell>
          <cell r="L31">
            <v>5.7580669878885202E-2</v>
          </cell>
          <cell r="M31">
            <v>7.0654304430547807E-2</v>
          </cell>
          <cell r="N31">
            <v>0.21631304818542799</v>
          </cell>
          <cell r="O31">
            <v>9.1454453919989701E-2</v>
          </cell>
          <cell r="P31">
            <v>5.05918372563261E-2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3.00409663989637E-4</v>
          </cell>
          <cell r="I32">
            <v>2.84236390930963E-4</v>
          </cell>
          <cell r="J32">
            <v>0.33909057480752403</v>
          </cell>
          <cell r="K32">
            <v>6.8021883798537894E-2</v>
          </cell>
          <cell r="L32">
            <v>1.16947316691244E-2</v>
          </cell>
          <cell r="M32">
            <v>5.5031643225739601E-5</v>
          </cell>
          <cell r="N32">
            <v>3.6129447314606498E-4</v>
          </cell>
          <cell r="O32">
            <v>1.249673508183E-4</v>
          </cell>
          <cell r="P32">
            <v>1.6076332725823001E-3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8.35078718588818E-3</v>
          </cell>
          <cell r="F33">
            <v>4.7987807087981401E-6</v>
          </cell>
          <cell r="G33">
            <v>3.00237241332247E-2</v>
          </cell>
          <cell r="H33">
            <v>1.05111771071095E-6</v>
          </cell>
          <cell r="I33">
            <v>7.3784528706605401E-6</v>
          </cell>
          <cell r="J33">
            <v>7.7458971669235902E-6</v>
          </cell>
          <cell r="K33">
            <v>1.52875285696791E-4</v>
          </cell>
          <cell r="L33">
            <v>1.67588178605517E-4</v>
          </cell>
          <cell r="M33">
            <v>1.3525382981998799E-5</v>
          </cell>
          <cell r="N33">
            <v>9.3596490885275701E-4</v>
          </cell>
          <cell r="O33">
            <v>7.3392612492800398E-6</v>
          </cell>
          <cell r="P33">
            <v>7.4966578457889404E-5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9.8991135692992298E-6</v>
          </cell>
          <cell r="F34">
            <v>5.5841707757804403E-6</v>
          </cell>
          <cell r="G34">
            <v>7.4583824321591298E-6</v>
          </cell>
          <cell r="H34">
            <v>9.6532534199193696E-6</v>
          </cell>
          <cell r="I34">
            <v>1.18070980087295E-4</v>
          </cell>
          <cell r="J34">
            <v>2.6862655063795899E-5</v>
          </cell>
          <cell r="K34">
            <v>5.1119113594887697E-5</v>
          </cell>
          <cell r="L34">
            <v>0.20389684404966801</v>
          </cell>
          <cell r="M34">
            <v>4.7284706684976599E-2</v>
          </cell>
          <cell r="N34">
            <v>7.2149700305909198E-3</v>
          </cell>
          <cell r="O34">
            <v>3.3186438069341198E-2</v>
          </cell>
          <cell r="P34">
            <v>3.836874172186E-2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1.415278590887E-5</v>
          </cell>
          <cell r="I35">
            <v>6.7988270031505105E-5</v>
          </cell>
          <cell r="J35">
            <v>0.17692416152805701</v>
          </cell>
          <cell r="K35">
            <v>4.5586396456542898E-4</v>
          </cell>
          <cell r="L35">
            <v>8.2583560966532102E-5</v>
          </cell>
          <cell r="M35">
            <v>1.0436673894117899E-4</v>
          </cell>
          <cell r="N35">
            <v>3.1448633378936303E-2</v>
          </cell>
          <cell r="O35">
            <v>1.6040403532203201E-4</v>
          </cell>
          <cell r="P35">
            <v>3.7340125814961902E-4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1.25667746482401E-2</v>
          </cell>
          <cell r="K36">
            <v>2.1863223449792701E-3</v>
          </cell>
          <cell r="L36">
            <v>4.5037898030526797</v>
          </cell>
          <cell r="M36">
            <v>31.8169010620406</v>
          </cell>
          <cell r="N36">
            <v>174.23497862198599</v>
          </cell>
          <cell r="O36">
            <v>31.084370829548199</v>
          </cell>
          <cell r="P36">
            <v>118.97861785923401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2.5415292469948002E-4</v>
          </cell>
          <cell r="K37">
            <v>1.8023338113596999E-5</v>
          </cell>
          <cell r="L37">
            <v>0.22231677742629999</v>
          </cell>
          <cell r="M37">
            <v>4.1127284100453399E-6</v>
          </cell>
          <cell r="N37">
            <v>6.1964455233725104E-6</v>
          </cell>
          <cell r="O37">
            <v>1.38518781625464E-5</v>
          </cell>
          <cell r="P37">
            <v>0.20445469990376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7.1413039121156297E-6</v>
          </cell>
          <cell r="I38">
            <v>1.5450294255259078E-5</v>
          </cell>
          <cell r="J38">
            <v>2.2644923373862901E-5</v>
          </cell>
          <cell r="K38">
            <v>3.57306045046515E-5</v>
          </cell>
          <cell r="L38">
            <v>1.0705380717333953E-3</v>
          </cell>
          <cell r="M38">
            <v>1.0941307784988346E-3</v>
          </cell>
          <cell r="N38">
            <v>1.6299700568650586E-3</v>
          </cell>
          <cell r="O38">
            <v>1.6532398618118965E-3</v>
          </cell>
          <cell r="P38">
            <v>3.6159442771301494E-3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2.4056686074059899E-4</v>
          </cell>
          <cell r="K39">
            <v>3.0593656673073323E-4</v>
          </cell>
          <cell r="L39">
            <v>4.0168976972043682E-3</v>
          </cell>
          <cell r="M39">
            <v>3.8318255858403633E-3</v>
          </cell>
          <cell r="N39">
            <v>4.2575813920596537E-3</v>
          </cell>
          <cell r="O39">
            <v>1.2388059638689594E-3</v>
          </cell>
          <cell r="P39">
            <v>1.2513264179343749E-3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3.8118856758076698E-5</v>
          </cell>
          <cell r="I40">
            <v>0.68616004188033641</v>
          </cell>
          <cell r="J40">
            <v>0.68618673870596747</v>
          </cell>
          <cell r="K40">
            <v>0.89913179700167079</v>
          </cell>
          <cell r="L40">
            <v>2.2374933402914134</v>
          </cell>
          <cell r="M40">
            <v>1.7596570405572374</v>
          </cell>
          <cell r="N40">
            <v>1.5513947786801439</v>
          </cell>
          <cell r="O40">
            <v>1.3385026251160133</v>
          </cell>
          <cell r="P40">
            <v>1.0363222553716429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1.0608566649956499E-5</v>
          </cell>
          <cell r="I41">
            <v>3.9396954500264093E-5</v>
          </cell>
          <cell r="J41">
            <v>0.1331040000416448</v>
          </cell>
          <cell r="K41">
            <v>0.62996012778321564</v>
          </cell>
          <cell r="L41">
            <v>1.5989667806999153</v>
          </cell>
          <cell r="M41">
            <v>1.4670528813654808</v>
          </cell>
          <cell r="N41">
            <v>1.4666479636811629</v>
          </cell>
          <cell r="O41">
            <v>1.4597643270084506</v>
          </cell>
          <cell r="P41">
            <v>1.4289169218232258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1.0276650605114763</v>
          </cell>
          <cell r="F42">
            <v>1.0276683367128305</v>
          </cell>
          <cell r="G42">
            <v>1.0276717880752868</v>
          </cell>
          <cell r="H42">
            <v>1.0276753966478589</v>
          </cell>
          <cell r="I42">
            <v>1.0276839344063962</v>
          </cell>
          <cell r="J42">
            <v>1.0279573793830619</v>
          </cell>
          <cell r="K42">
            <v>1.0279905197251542</v>
          </cell>
          <cell r="L42">
            <v>0.73021541390506994</v>
          </cell>
          <cell r="M42">
            <v>0.25964539363200034</v>
          </cell>
          <cell r="N42">
            <v>0.22358415569718201</v>
          </cell>
          <cell r="O42">
            <v>0.22440192054251801</v>
          </cell>
          <cell r="P42">
            <v>0.24041535294396801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1.6468086421573401E-2</v>
          </cell>
          <cell r="K43">
            <v>2.26147821796206E-2</v>
          </cell>
          <cell r="L43">
            <v>0.267347489663747</v>
          </cell>
          <cell r="M43">
            <v>1.94706875906469</v>
          </cell>
          <cell r="N43">
            <v>10.5935432114769</v>
          </cell>
          <cell r="O43">
            <v>11.4630579572491</v>
          </cell>
          <cell r="P43">
            <v>16.321619743766501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0.21268937269661087</v>
          </cell>
          <cell r="F44">
            <v>0.21718896472978019</v>
          </cell>
          <cell r="G44">
            <v>0.21719106507557726</v>
          </cell>
          <cell r="H44">
            <v>0.21924853389666132</v>
          </cell>
          <cell r="I44">
            <v>0.21879545997482142</v>
          </cell>
          <cell r="J44">
            <v>0.31763802396122065</v>
          </cell>
          <cell r="K44">
            <v>0.34800146053384612</v>
          </cell>
          <cell r="L44">
            <v>0.37187572632717691</v>
          </cell>
          <cell r="M44">
            <v>0.40035693269120021</v>
          </cell>
          <cell r="N44">
            <v>0.42752647862360826</v>
          </cell>
          <cell r="O44">
            <v>0.43053082909212703</v>
          </cell>
          <cell r="P44">
            <v>0.43061199421280127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2.6559371651495101E-6</v>
          </cell>
          <cell r="F45">
            <v>5.4387584693937902E-6</v>
          </cell>
          <cell r="G45">
            <v>8.75289786129455E-6</v>
          </cell>
          <cell r="H45">
            <v>1.25146388736979E-5</v>
          </cell>
          <cell r="I45">
            <v>1.82960931983331E-5</v>
          </cell>
          <cell r="J45">
            <v>2.6593417554189902E-5</v>
          </cell>
          <cell r="K45">
            <v>4.2434792418340303E-5</v>
          </cell>
          <cell r="L45">
            <v>6.0801504046257603E-3</v>
          </cell>
          <cell r="M45">
            <v>6.1481792116356701E-3</v>
          </cell>
          <cell r="N45">
            <v>7.8555262106308702E-3</v>
          </cell>
          <cell r="O45">
            <v>8.0242396656451196E-3</v>
          </cell>
          <cell r="P45">
            <v>1.50318846436095E-2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4.2518500780882866E-2</v>
          </cell>
          <cell r="F46">
            <v>0.11190949418923052</v>
          </cell>
          <cell r="G46">
            <v>9.0300841500747797E-2</v>
          </cell>
          <cell r="H46">
            <v>8.9702981252553091E-2</v>
          </cell>
          <cell r="I46">
            <v>8.6233239676936232E-2</v>
          </cell>
          <cell r="J46">
            <v>9.2039778093263871E-2</v>
          </cell>
          <cell r="K46">
            <v>0.12632921580385709</v>
          </cell>
          <cell r="L46">
            <v>0.24246139247460105</v>
          </cell>
          <cell r="M46">
            <v>0.31096518175757915</v>
          </cell>
          <cell r="N46">
            <v>0.32855705645476302</v>
          </cell>
          <cell r="O46">
            <v>0.32855249927311919</v>
          </cell>
          <cell r="P46">
            <v>0.32895769784499768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H47">
            <v>6.5336045230533302E-4</v>
          </cell>
          <cell r="I47">
            <v>2.91585349992934E-3</v>
          </cell>
          <cell r="J47">
            <v>2.9189851512167256E-3</v>
          </cell>
          <cell r="K47">
            <v>2.9294110414565051E-3</v>
          </cell>
          <cell r="L47">
            <v>1.1616318438597501E-3</v>
          </cell>
          <cell r="M47">
            <v>5.6012573625735984E-4</v>
          </cell>
          <cell r="N47">
            <v>5.6561316983456771E-4</v>
          </cell>
          <cell r="O47">
            <v>5.6485745067457415E-4</v>
          </cell>
          <cell r="P47">
            <v>1.0497556277380361E-3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4.95006633306374E-2</v>
          </cell>
          <cell r="I48">
            <v>0.18449520989533699</v>
          </cell>
          <cell r="J48">
            <v>1.56402349559545</v>
          </cell>
          <cell r="K48">
            <v>2.0886341709585099</v>
          </cell>
          <cell r="L48">
            <v>2.6107849278068902</v>
          </cell>
          <cell r="M48">
            <v>2.5612849072436301</v>
          </cell>
          <cell r="N48">
            <v>2.42629109751427</v>
          </cell>
          <cell r="O48">
            <v>0.97981128101246995</v>
          </cell>
          <cell r="P48">
            <v>0.61908390085208798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0.95968148130336417</v>
          </cell>
          <cell r="F49">
            <v>0.95968256528823737</v>
          </cell>
          <cell r="G49">
            <v>0.95968375684698803</v>
          </cell>
          <cell r="H49">
            <v>0.95968505040871821</v>
          </cell>
          <cell r="I49">
            <v>0.95968674387484765</v>
          </cell>
          <cell r="J49">
            <v>0.95968869593175388</v>
          </cell>
          <cell r="K49">
            <v>0.95969090645169608</v>
          </cell>
          <cell r="L49">
            <v>0.32787992005411565</v>
          </cell>
          <cell r="M49">
            <v>7.71671074376414E-5</v>
          </cell>
          <cell r="N49">
            <v>2.9392761344122101E-5</v>
          </cell>
          <cell r="O49">
            <v>1.09043164934223E-5</v>
          </cell>
          <cell r="P49">
            <v>9.8097803634274794E-6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5.25792068680377E-5</v>
          </cell>
          <cell r="I50">
            <v>1.13128089298055E-4</v>
          </cell>
          <cell r="J50">
            <v>0.34281577205001701</v>
          </cell>
          <cell r="K50">
            <v>0.41153994159436602</v>
          </cell>
          <cell r="L50">
            <v>0.42326575774048902</v>
          </cell>
          <cell r="M50">
            <v>0.423186160085745</v>
          </cell>
          <cell r="N50">
            <v>0.42328063283949402</v>
          </cell>
          <cell r="O50">
            <v>0.42323541795563202</v>
          </cell>
          <cell r="P50">
            <v>0.42344068197225099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1.34879221732534E-5</v>
          </cell>
          <cell r="I51">
            <v>7.5464815973172583E-5</v>
          </cell>
          <cell r="J51">
            <v>0.19146130344387549</v>
          </cell>
          <cell r="K51">
            <v>0.19150436365319079</v>
          </cell>
          <cell r="L51">
            <v>0.1499955421300429</v>
          </cell>
          <cell r="M51">
            <v>2.7082893190206986E-2</v>
          </cell>
          <cell r="N51">
            <v>2.1489165712190283E-2</v>
          </cell>
          <cell r="O51">
            <v>2.1761725842035045E-2</v>
          </cell>
          <cell r="P51">
            <v>2.2517154660131208E-2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8.5369602630255992E-6</v>
          </cell>
          <cell r="I52">
            <v>4.8718854144620399E-5</v>
          </cell>
          <cell r="J52">
            <v>0.94938832779110105</v>
          </cell>
          <cell r="K52">
            <v>1.1075869840311201</v>
          </cell>
          <cell r="L52">
            <v>1.1075974898147001</v>
          </cell>
          <cell r="M52">
            <v>1.10759897080671</v>
          </cell>
          <cell r="N52">
            <v>1.10760066845992</v>
          </cell>
          <cell r="O52">
            <v>1.1076018514256201</v>
          </cell>
          <cell r="P52">
            <v>1.10760728077185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2.235233787753709</v>
          </cell>
          <cell r="F53">
            <v>2.23523573068716</v>
          </cell>
          <cell r="G53">
            <v>2.2352386889617031</v>
          </cell>
          <cell r="H53">
            <v>2.2352421770997459</v>
          </cell>
          <cell r="I53">
            <v>2.2352478093183294</v>
          </cell>
          <cell r="J53">
            <v>2.2352558315892126</v>
          </cell>
          <cell r="K53">
            <v>2.2352704768247791</v>
          </cell>
          <cell r="L53">
            <v>0.76381023598357745</v>
          </cell>
          <cell r="M53">
            <v>0.356076291466914</v>
          </cell>
          <cell r="N53">
            <v>0.35622104617771699</v>
          </cell>
          <cell r="O53">
            <v>0.356282307604531</v>
          </cell>
          <cell r="P53">
            <v>0.35736472566646099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5.6972059309152098E-2</v>
          </cell>
          <cell r="F54">
            <v>0.16242433598282957</v>
          </cell>
          <cell r="G54">
            <v>0.16243527061607338</v>
          </cell>
          <cell r="H54">
            <v>0.16243240853722352</v>
          </cell>
          <cell r="I54">
            <v>0.16251545466150011</v>
          </cell>
          <cell r="J54">
            <v>0.16288800662946573</v>
          </cell>
          <cell r="K54">
            <v>0.16886639025089731</v>
          </cell>
          <cell r="L54">
            <v>0.30380739857262307</v>
          </cell>
          <cell r="M54">
            <v>0.30375713349049205</v>
          </cell>
          <cell r="N54">
            <v>0.30379051897473386</v>
          </cell>
          <cell r="O54">
            <v>0.30377754644788435</v>
          </cell>
          <cell r="P54">
            <v>0.30385580894017017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3.0972449895572272</v>
          </cell>
          <cell r="F55">
            <v>3.0972459621789294</v>
          </cell>
          <cell r="G55">
            <v>3.0972472530028798</v>
          </cell>
          <cell r="H55">
            <v>3.0972483388213767</v>
          </cell>
          <cell r="I55">
            <v>3.097249941772743</v>
          </cell>
          <cell r="J55">
            <v>3.0972521335006915</v>
          </cell>
          <cell r="K55">
            <v>3.0972561228327282</v>
          </cell>
          <cell r="L55">
            <v>1.0580561515203866</v>
          </cell>
          <cell r="M55">
            <v>0.61252601232808801</v>
          </cell>
          <cell r="N55">
            <v>0.613185873472882</v>
          </cell>
          <cell r="O55">
            <v>0.63091230812918897</v>
          </cell>
          <cell r="P55">
            <v>0.63103045827065296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4.9078697069518501E-5</v>
          </cell>
          <cell r="K56">
            <v>1.0311825064856738E-4</v>
          </cell>
          <cell r="L56">
            <v>4.1622045649915165E-4</v>
          </cell>
          <cell r="M56">
            <v>2.22797893898534E-4</v>
          </cell>
          <cell r="N56">
            <v>4.4744441540952261E-4</v>
          </cell>
          <cell r="O56">
            <v>3.9776278462360168E-4</v>
          </cell>
          <cell r="P56">
            <v>5.0463710056003442E-4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1.06404148777586E-5</v>
          </cell>
          <cell r="F57">
            <v>2.032730326650942E-4</v>
          </cell>
          <cell r="G57">
            <v>2.1367445739988578E-4</v>
          </cell>
          <cell r="H57">
            <v>2.1879513232910214E-4</v>
          </cell>
          <cell r="I57">
            <v>3.403465760603696E-4</v>
          </cell>
          <cell r="J57">
            <v>2.7771406273035897E-4</v>
          </cell>
          <cell r="K57">
            <v>2.6457091948419874E-4</v>
          </cell>
          <cell r="L57">
            <v>4.0614030582070062E-4</v>
          </cell>
          <cell r="M57">
            <v>3.2915387503154369E-4</v>
          </cell>
          <cell r="N57">
            <v>5.00168867464801E-4</v>
          </cell>
          <cell r="O57">
            <v>4.4629535979394711E-4</v>
          </cell>
          <cell r="P57">
            <v>1.1461473921004831E-3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3.9790477218866402E-3</v>
          </cell>
          <cell r="K58">
            <v>5.9959852450061444E-3</v>
          </cell>
          <cell r="L58">
            <v>6.0171697870219209E-3</v>
          </cell>
          <cell r="M58">
            <v>4.7601560639788246E-3</v>
          </cell>
          <cell r="N58">
            <v>6.2494426807738236E-3</v>
          </cell>
          <cell r="O58">
            <v>5.8867859580913227E-3</v>
          </cell>
          <cell r="P58">
            <v>1.1415332203343988E-2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0.169252222967084</v>
          </cell>
          <cell r="M59">
            <v>0.17923865048527837</v>
          </cell>
          <cell r="N59">
            <v>0.19307228117838096</v>
          </cell>
          <cell r="O59">
            <v>0.30985446809101352</v>
          </cell>
          <cell r="P59">
            <v>0.31170765599350253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1.7597106825428699E-4</v>
          </cell>
          <cell r="K60">
            <v>2.09037754495845E-4</v>
          </cell>
          <cell r="L60">
            <v>4.8949210346525005E-4</v>
          </cell>
          <cell r="M60">
            <v>4.8511114178444002E-4</v>
          </cell>
          <cell r="N60">
            <v>6.3575544804300905E-4</v>
          </cell>
          <cell r="O60">
            <v>6.3058685679756696E-4</v>
          </cell>
          <cell r="P60">
            <v>1.30190935651236E-3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1.0581169544072399E-5</v>
          </cell>
          <cell r="K61">
            <v>1.35432719116214E-5</v>
          </cell>
          <cell r="L61">
            <v>8.420895498414692E-4</v>
          </cell>
          <cell r="M61">
            <v>8.4986627947484844E-4</v>
          </cell>
          <cell r="N61">
            <v>1.0624811897274879E-3</v>
          </cell>
          <cell r="O61">
            <v>1.0793736300181358E-3</v>
          </cell>
          <cell r="P61">
            <v>1.9800380307891555E-3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1.35115828037004E-3</v>
          </cell>
          <cell r="F62">
            <v>1.5622420692329049E-3</v>
          </cell>
          <cell r="G62">
            <v>1.6167755368594963E-3</v>
          </cell>
          <cell r="H62">
            <v>2.0394773758177064E-2</v>
          </cell>
          <cell r="I62">
            <v>0.50308821488820488</v>
          </cell>
          <cell r="J62">
            <v>1.0310694882796074</v>
          </cell>
          <cell r="K62">
            <v>1.7318333065852733</v>
          </cell>
          <cell r="L62">
            <v>3.2433143085452398</v>
          </cell>
          <cell r="M62">
            <v>2.8372820755044716</v>
          </cell>
          <cell r="N62">
            <v>2.5192227047126936</v>
          </cell>
          <cell r="O62">
            <v>2.6083741597878962</v>
          </cell>
          <cell r="P62">
            <v>2.4149817794346289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6.2405963361805726E-2</v>
          </cell>
          <cell r="F63">
            <v>6.2398516937346916E-2</v>
          </cell>
          <cell r="G63">
            <v>5.6051376464942571E-4</v>
          </cell>
          <cell r="H63">
            <v>5.3004893848775103E-4</v>
          </cell>
          <cell r="I63">
            <v>4.1586613774788339E-4</v>
          </cell>
          <cell r="J63">
            <v>3.0576466828839384E-4</v>
          </cell>
          <cell r="K63">
            <v>3.3029450755384554E-4</v>
          </cell>
          <cell r="L63">
            <v>5.5234479624628253E-4</v>
          </cell>
          <cell r="M63">
            <v>3.8626018030954879E-4</v>
          </cell>
          <cell r="N63">
            <v>2.894457657103517E-3</v>
          </cell>
          <cell r="O63">
            <v>2.6651960490999688E-3</v>
          </cell>
          <cell r="P63">
            <v>2.6546371674975276E-3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1.21813600380679E-4</v>
          </cell>
          <cell r="K64">
            <v>2.4931992676242599E-4</v>
          </cell>
          <cell r="L64">
            <v>3.6825427842534299E-4</v>
          </cell>
          <cell r="M64">
            <v>3.86096466334016E-4</v>
          </cell>
          <cell r="N64">
            <v>2.5529836721089401E-3</v>
          </cell>
          <cell r="O64">
            <v>2.4299452759199199E-3</v>
          </cell>
          <cell r="P64">
            <v>2.3402351775126699E-3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0.36000074963306744</v>
          </cell>
          <cell r="F65">
            <v>0.40970636023232276</v>
          </cell>
          <cell r="G65">
            <v>0.3947962653123876</v>
          </cell>
          <cell r="H65">
            <v>0.3947840238863593</v>
          </cell>
          <cell r="I65">
            <v>0.41704310679782441</v>
          </cell>
          <cell r="J65">
            <v>0.43523855910854314</v>
          </cell>
          <cell r="K65">
            <v>0.43995949727344758</v>
          </cell>
          <cell r="L65">
            <v>0.49750455257735698</v>
          </cell>
          <cell r="M65">
            <v>0.43235686169424209</v>
          </cell>
          <cell r="N65">
            <v>0.44518404325919803</v>
          </cell>
          <cell r="O65">
            <v>0.43594770722848275</v>
          </cell>
          <cell r="P65">
            <v>0.42894773226761584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3.00409663989637E-4</v>
          </cell>
          <cell r="I66">
            <v>5.8464605492060005E-4</v>
          </cell>
          <cell r="J66">
            <v>0.33967522086244401</v>
          </cell>
          <cell r="K66">
            <v>0.40769710466098202</v>
          </cell>
          <cell r="L66">
            <v>0.41939183633010602</v>
          </cell>
          <cell r="M66">
            <v>0.41944686797333203</v>
          </cell>
          <cell r="N66">
            <v>0.41980816244647801</v>
          </cell>
          <cell r="O66">
            <v>0.41983789582109998</v>
          </cell>
          <cell r="P66">
            <v>0.421240353405889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1.0387900095021036E-2</v>
          </cell>
          <cell r="F67">
            <v>1.0391696421175664E-2</v>
          </cell>
          <cell r="G67">
            <v>4.041402838954148E-2</v>
          </cell>
          <cell r="H67">
            <v>1.4586572805484355E-2</v>
          </cell>
          <cell r="I67">
            <v>3.4776806539459776E-4</v>
          </cell>
          <cell r="J67">
            <v>2.9047128535829997E-4</v>
          </cell>
          <cell r="K67">
            <v>2.0895105582244018E-4</v>
          </cell>
          <cell r="L67">
            <v>3.2952042953997664E-4</v>
          </cell>
          <cell r="M67">
            <v>3.2906642972523709E-4</v>
          </cell>
          <cell r="N67">
            <v>1.2604321347360089E-3</v>
          </cell>
          <cell r="O67">
            <v>9.6939716128518799E-4</v>
          </cell>
          <cell r="P67">
            <v>1.0132556452485822E-3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1.9844932693796693</v>
          </cell>
          <cell r="F68">
            <v>1.9844988535504451</v>
          </cell>
          <cell r="G68">
            <v>1.9845063119328772</v>
          </cell>
          <cell r="H68">
            <v>1.9845159651862971</v>
          </cell>
          <cell r="I68">
            <v>1.9846340361663846</v>
          </cell>
          <cell r="J68">
            <v>1.9846608988214482</v>
          </cell>
          <cell r="K68">
            <v>1.984712017935043</v>
          </cell>
          <cell r="L68">
            <v>1.0975397469266579</v>
          </cell>
          <cell r="M68">
            <v>0.35825824760226804</v>
          </cell>
          <cell r="N68">
            <v>0.258615113346923</v>
          </cell>
          <cell r="O68">
            <v>0.291786925666293</v>
          </cell>
          <cell r="P68">
            <v>0.33014775330518298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1.415278590887E-5</v>
          </cell>
          <cell r="I69">
            <v>7.8537142785560702E-5</v>
          </cell>
          <cell r="J69">
            <v>0.17699586050765087</v>
          </cell>
          <cell r="K69">
            <v>0.17743172327804277</v>
          </cell>
          <cell r="L69">
            <v>0.1050668733106019</v>
          </cell>
          <cell r="M69">
            <v>9.070257691727171E-2</v>
          </cell>
          <cell r="N69">
            <v>3.2019807038517402E-2</v>
          </cell>
          <cell r="O69">
            <v>3.1703916998822031E-2</v>
          </cell>
          <cell r="P69">
            <v>3.1989953900351302E-2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1.25667746482401E-2</v>
          </cell>
          <cell r="K70">
            <v>1.4660429021445601E-2</v>
          </cell>
          <cell r="L70">
            <v>4.5178813957843396</v>
          </cell>
          <cell r="M70">
            <v>36.323473215096868</v>
          </cell>
          <cell r="N70">
            <v>210.55506208285388</v>
          </cell>
          <cell r="O70">
            <v>227.84665818084778</v>
          </cell>
          <cell r="P70">
            <v>324.29730642875211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2.5415292469948002E-4</v>
          </cell>
          <cell r="K71">
            <v>2.7217626281307702E-4</v>
          </cell>
          <cell r="L71">
            <v>0.22258895368911299</v>
          </cell>
          <cell r="M71">
            <v>0.22255939231685801</v>
          </cell>
          <cell r="N71">
            <v>0.222345109938347</v>
          </cell>
          <cell r="O71">
            <v>0.22234093847839601</v>
          </cell>
          <cell r="P71">
            <v>0.20447886095585599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76.08275044655926</v>
          </cell>
          <cell r="K72">
            <v>279.01611744321264</v>
          </cell>
          <cell r="L72">
            <v>693.47786315379972</v>
          </cell>
          <cell r="M72">
            <v>618.39856158181692</v>
          </cell>
          <cell r="N72">
            <v>590.43876180380403</v>
          </cell>
          <cell r="O72">
            <v>646.2838710115941</v>
          </cell>
          <cell r="P72">
            <v>662.55692870413111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162.15672360526378</v>
          </cell>
          <cell r="K73">
            <v>75.871606186185844</v>
          </cell>
          <cell r="L73">
            <v>36.679010249949428</v>
          </cell>
          <cell r="M73">
            <v>14.832105897558435</v>
          </cell>
          <cell r="N73">
            <v>20.334722663251863</v>
          </cell>
          <cell r="O73">
            <v>17.027813881828742</v>
          </cell>
          <cell r="P73">
            <v>14.930459064214366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97.949048324570384</v>
          </cell>
          <cell r="K74">
            <v>79.13643839385611</v>
          </cell>
          <cell r="L74">
            <v>9.7012136037731622</v>
          </cell>
          <cell r="M74">
            <v>21.320363778620138</v>
          </cell>
          <cell r="N74">
            <v>22.345407606758897</v>
          </cell>
          <cell r="O74">
            <v>9.1681775477710605</v>
          </cell>
          <cell r="P74">
            <v>7.5676903689707808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0.11258875389076788</v>
          </cell>
          <cell r="F75">
            <v>0.11498050614590638</v>
          </cell>
          <cell r="G75">
            <v>0.10632465837212117</v>
          </cell>
          <cell r="H75">
            <v>0.11609784763702793</v>
          </cell>
          <cell r="I75">
            <v>0.11585619039503935</v>
          </cell>
          <cell r="J75">
            <v>0.16819055464633634</v>
          </cell>
          <cell r="K75">
            <v>0.18426530543599215</v>
          </cell>
          <cell r="L75">
            <v>0.19689152683903072</v>
          </cell>
          <cell r="M75">
            <v>0.21198090021982302</v>
          </cell>
          <cell r="N75">
            <v>0.22635717069111808</v>
          </cell>
          <cell r="O75">
            <v>0.22795154721460198</v>
          </cell>
          <cell r="P75">
            <v>0.22799591305363454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0.34127998502698059</v>
          </cell>
          <cell r="I76">
            <v>1.271993509461919</v>
          </cell>
          <cell r="J76">
            <v>10.783098110697727</v>
          </cell>
          <cell r="K76">
            <v>14.399998136565994</v>
          </cell>
          <cell r="L76">
            <v>17.99993972256495</v>
          </cell>
          <cell r="M76">
            <v>17.658662065949432</v>
          </cell>
          <cell r="N76">
            <v>16.727951938180784</v>
          </cell>
          <cell r="O76">
            <v>6.7552649628529782</v>
          </cell>
          <cell r="P76">
            <v>4.2682470353263664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F77">
            <v>3.6561737886409402E-5</v>
          </cell>
          <cell r="H77">
            <v>1.2769165972495631E-4</v>
          </cell>
          <cell r="I77">
            <v>1.5189680623976348E-4</v>
          </cell>
          <cell r="J77">
            <v>8.5789675731001822E-5</v>
          </cell>
          <cell r="K77">
            <v>1.0070897226356264E-4</v>
          </cell>
          <cell r="L77">
            <v>8.9456718541982064E-5</v>
          </cell>
          <cell r="M77">
            <v>1.1552222665043942E-4</v>
          </cell>
          <cell r="N77">
            <v>9.8225127122282646E-5</v>
          </cell>
          <cell r="O77">
            <v>1.3412133950732168E-4</v>
          </cell>
          <cell r="P77">
            <v>5.1701441614541586E-4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1.0925713879915572E-4</v>
          </cell>
          <cell r="K78">
            <v>1.2380022505114162E-4</v>
          </cell>
          <cell r="L78">
            <v>3.2883653709455909E-4</v>
          </cell>
          <cell r="M78">
            <v>3.0212509513833535E-4</v>
          </cell>
          <cell r="N78">
            <v>3.9206566149678832E-4</v>
          </cell>
          <cell r="O78">
            <v>4.1000331940807425E-4</v>
          </cell>
          <cell r="P78">
            <v>9.5894912720801068E-4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0.54684809685365154</v>
          </cell>
          <cell r="F79">
            <v>0.20542008403789086</v>
          </cell>
          <cell r="G79">
            <v>1.7280884755444392</v>
          </cell>
          <cell r="H79">
            <v>1.1018506273065123</v>
          </cell>
          <cell r="I79">
            <v>10.997737613042615</v>
          </cell>
          <cell r="J79">
            <v>18.043556692564426</v>
          </cell>
          <cell r="K79">
            <v>18.704385690976299</v>
          </cell>
          <cell r="L79">
            <v>30.358354272769116</v>
          </cell>
          <cell r="M79">
            <v>30.754430316781864</v>
          </cell>
          <cell r="N79">
            <v>32.148636006013788</v>
          </cell>
          <cell r="O79">
            <v>32.241114492137754</v>
          </cell>
          <cell r="P79">
            <v>32.959755633062336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4.9107142154927175E-2</v>
          </cell>
          <cell r="K80">
            <v>4.7149599506192817E-2</v>
          </cell>
          <cell r="L80">
            <v>0.46571620116026791</v>
          </cell>
          <cell r="M80">
            <v>0.1943575495582642</v>
          </cell>
          <cell r="N80">
            <v>0.4921646859350764</v>
          </cell>
          <cell r="O80">
            <v>0.4082045701650075</v>
          </cell>
          <cell r="P80">
            <v>0.4382908323166983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425.24346194051572</v>
          </cell>
          <cell r="M81">
            <v>905.58388805048389</v>
          </cell>
          <cell r="N81">
            <v>971.35337903491336</v>
          </cell>
          <cell r="O81">
            <v>1559.4506827711666</v>
          </cell>
          <cell r="P81">
            <v>1562.1869540595944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0.1448574559106777</v>
          </cell>
          <cell r="K82">
            <v>0.17770973760428632</v>
          </cell>
          <cell r="L82">
            <v>0.52100151385398663</v>
          </cell>
          <cell r="M82">
            <v>0.46922152856757959</v>
          </cell>
          <cell r="N82">
            <v>0.60149815566909826</v>
          </cell>
          <cell r="O82">
            <v>0.65200423427544141</v>
          </cell>
          <cell r="P82">
            <v>1.5277001110112092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5.9188892797773604E-2</v>
          </cell>
          <cell r="M83">
            <v>8.3475037700032437E-2</v>
          </cell>
          <cell r="N83">
            <v>9.9675937143525323E-2</v>
          </cell>
          <cell r="O83">
            <v>0.10341589644652954</v>
          </cell>
          <cell r="P83">
            <v>0.11126438546856984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1.7073230229497329E-2</v>
          </cell>
          <cell r="K84">
            <v>2.8565171683629622E-2</v>
          </cell>
          <cell r="L84">
            <v>2.3713980114669537E-2</v>
          </cell>
          <cell r="M84">
            <v>2.9980258118473511E-2</v>
          </cell>
          <cell r="N84">
            <v>1.5355416918045803</v>
          </cell>
          <cell r="O84">
            <v>6.3815115512553394E-2</v>
          </cell>
          <cell r="P84">
            <v>0.45470826862913793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3.7894072722402861E-2</v>
          </cell>
          <cell r="K85">
            <v>5.1661069758325767E-2</v>
          </cell>
          <cell r="L85">
            <v>35.602953550916006</v>
          </cell>
          <cell r="M85">
            <v>286.37277783060125</v>
          </cell>
          <cell r="N85">
            <v>1660.0130277493026</v>
          </cell>
          <cell r="O85">
            <v>1796.3408186682043</v>
          </cell>
          <cell r="P85">
            <v>2556.7546683811106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0.22078218227120106</v>
          </cell>
          <cell r="K86">
            <v>0.32505698112628262</v>
          </cell>
          <cell r="L86">
            <v>474.69789372535973</v>
          </cell>
          <cell r="M86">
            <v>713.98830913248298</v>
          </cell>
          <cell r="N86">
            <v>604.18421069556973</v>
          </cell>
          <cell r="O86">
            <v>706.88066760823369</v>
          </cell>
          <cell r="P86">
            <v>703.11492905529951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7.2110267519828427E-4</v>
          </cell>
          <cell r="M87">
            <v>7.2108643122922866E-4</v>
          </cell>
          <cell r="N87">
            <v>9.7626201800224269E-4</v>
          </cell>
          <cell r="O87">
            <v>8.2909370889157656E-4</v>
          </cell>
          <cell r="P87">
            <v>1.3166624694489779E-3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H88">
            <v>1.0379691983391243E-2</v>
          </cell>
          <cell r="I88">
            <v>5.8135403654319122E-2</v>
          </cell>
          <cell r="J88">
            <v>3.6543428537878397E-2</v>
          </cell>
          <cell r="K88">
            <v>6.078638649048853E-2</v>
          </cell>
          <cell r="L88">
            <v>1.1987597655636892E-3</v>
          </cell>
          <cell r="M88">
            <v>7.8800568422386619E-4</v>
          </cell>
          <cell r="N88">
            <v>1.6390860836213209E-3</v>
          </cell>
          <cell r="O88">
            <v>8.1702745337934092E-4</v>
          </cell>
          <cell r="P88">
            <v>2.4455556684003644E-3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2.4468373802132817</v>
          </cell>
          <cell r="M89">
            <v>5.2107009431476214</v>
          </cell>
          <cell r="N89">
            <v>5.5891365063516769</v>
          </cell>
          <cell r="O89">
            <v>8.9730297222944042</v>
          </cell>
          <cell r="P89">
            <v>8.9887741404222687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8.1361734063399051E-4</v>
          </cell>
          <cell r="M90">
            <v>1.1474574869117526E-3</v>
          </cell>
          <cell r="N90">
            <v>1.3701569174641905E-3</v>
          </cell>
          <cell r="O90">
            <v>1.4215668289924584E-3</v>
          </cell>
          <cell r="P90">
            <v>1.529453063457511E-3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9.6794160130662981</v>
          </cell>
          <cell r="F91">
            <v>9.8850383712294825</v>
          </cell>
          <cell r="G91">
            <v>9.1408827726203565</v>
          </cell>
          <cell r="H91">
            <v>9.9810978154233361</v>
          </cell>
          <cell r="I91">
            <v>9.9603221971049436</v>
          </cell>
          <cell r="J91">
            <v>14.462994313007163</v>
          </cell>
          <cell r="K91">
            <v>15.848970879507046</v>
          </cell>
          <cell r="L91">
            <v>17.096548478990851</v>
          </cell>
          <cell r="M91">
            <v>18.375800426701506</v>
          </cell>
          <cell r="N91">
            <v>19.639321648111746</v>
          </cell>
          <cell r="O91">
            <v>19.654923382381288</v>
          </cell>
          <cell r="P91">
            <v>19.660456876071326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6.8012761019616902E-3</v>
          </cell>
          <cell r="K92">
            <v>9.4096429380729277E-3</v>
          </cell>
          <cell r="L92">
            <v>0.15516837289202626</v>
          </cell>
          <cell r="M92">
            <v>0.14827128558941635</v>
          </cell>
          <cell r="N92">
            <v>0.16407309534539372</v>
          </cell>
          <cell r="O92">
            <v>4.5830038966570071E-2</v>
          </cell>
          <cell r="P92">
            <v>4.3036448075101714E-2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9.6794160130662981</v>
          </cell>
          <cell r="F93">
            <v>9.8850383712294825</v>
          </cell>
          <cell r="G93">
            <v>9.1408827726203565</v>
          </cell>
          <cell r="H93">
            <v>9.9810978154233361</v>
          </cell>
          <cell r="I93">
            <v>9.9603221971049436</v>
          </cell>
          <cell r="J93">
            <v>14.459582255166445</v>
          </cell>
          <cell r="K93">
            <v>15.841551544482877</v>
          </cell>
          <cell r="L93">
            <v>16.927045835961223</v>
          </cell>
          <cell r="M93">
            <v>18.224300821755641</v>
          </cell>
          <cell r="N93">
            <v>19.460249331702112</v>
          </cell>
          <cell r="O93">
            <v>19.597320159106747</v>
          </cell>
          <cell r="P93">
            <v>19.601134353668179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1.8247303119399247E-3</v>
          </cell>
          <cell r="K94">
            <v>1.7519916582265471E-3</v>
          </cell>
          <cell r="L94">
            <v>1.7305150162019476E-2</v>
          </cell>
          <cell r="M94">
            <v>7.2219660210413377E-3</v>
          </cell>
          <cell r="N94">
            <v>1.8287926796041784E-2</v>
          </cell>
          <cell r="O94">
            <v>1.5168124634549947E-2</v>
          </cell>
          <cell r="P94">
            <v>1.6286074328058047E-2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1.3489849369957314</v>
          </cell>
          <cell r="K95">
            <v>4.9470942809080354</v>
          </cell>
          <cell r="L95">
            <v>12.295706793507099</v>
          </cell>
          <cell r="M95">
            <v>10.964513503223712</v>
          </cell>
          <cell r="N95">
            <v>10.468772372407866</v>
          </cell>
          <cell r="O95">
            <v>11.458933883184294</v>
          </cell>
          <cell r="P95">
            <v>11.74746327489594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7.8134671466282453E-3</v>
          </cell>
          <cell r="I96">
            <v>1.2375076053180473E-2</v>
          </cell>
          <cell r="J96">
            <v>1.4256910126404034E-2</v>
          </cell>
          <cell r="K96">
            <v>1.347297998201244E-2</v>
          </cell>
          <cell r="L96">
            <v>4.7259827574488216E-5</v>
          </cell>
          <cell r="M96">
            <v>6.8885242432464906E-5</v>
          </cell>
          <cell r="N96">
            <v>7.0998491320268704E-5</v>
          </cell>
          <cell r="O96">
            <v>8.0394783133974867E-5</v>
          </cell>
          <cell r="P96">
            <v>1.2025221633482665E-4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5.6067426306546375</v>
          </cell>
          <cell r="F97">
            <v>2.5062679963614909</v>
          </cell>
          <cell r="G97">
            <v>1.2893826968072639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0.27828103101201462</v>
          </cell>
          <cell r="F98">
            <v>0.1928686416092702</v>
          </cell>
          <cell r="G98">
            <v>0.34433790229800537</v>
          </cell>
          <cell r="H98">
            <v>0.11918565084477574</v>
          </cell>
          <cell r="I98">
            <v>5.3746891064097399E-2</v>
          </cell>
          <cell r="J98">
            <v>4.5995581149591111E-2</v>
          </cell>
          <cell r="K98">
            <v>1.2222619546553105E-2</v>
          </cell>
          <cell r="L98">
            <v>8.7801130921184628E-4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27.084934109105038</v>
          </cell>
          <cell r="F99">
            <v>25.542250538161362</v>
          </cell>
          <cell r="G99">
            <v>24.410644008060508</v>
          </cell>
          <cell r="H99">
            <v>24.708327508171983</v>
          </cell>
          <cell r="I99">
            <v>24.739128662273277</v>
          </cell>
          <cell r="J99">
            <v>19.906825939317894</v>
          </cell>
          <cell r="K99">
            <v>6.1522525928425438</v>
          </cell>
          <cell r="L99">
            <v>3.0328034472782659</v>
          </cell>
          <cell r="M99">
            <v>3.1229190994520462</v>
          </cell>
          <cell r="N99">
            <v>2.9578685604260064</v>
          </cell>
          <cell r="O99">
            <v>3.0557772755500063</v>
          </cell>
          <cell r="P99">
            <v>3.0809176350693193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47.203048510102114</v>
          </cell>
          <cell r="F100">
            <v>48.426719061394998</v>
          </cell>
          <cell r="G100">
            <v>53.250537743097418</v>
          </cell>
          <cell r="H100">
            <v>53.142294928498366</v>
          </cell>
          <cell r="I100">
            <v>46.634288012743596</v>
          </cell>
          <cell r="J100">
            <v>29.189963563289968</v>
          </cell>
          <cell r="K100">
            <v>19.699860983750039</v>
          </cell>
          <cell r="L100">
            <v>8.9687007408114336</v>
          </cell>
          <cell r="M100">
            <v>7.5225508636511389</v>
          </cell>
          <cell r="N100">
            <v>7.229712877529348</v>
          </cell>
          <cell r="O100">
            <v>7.5548198585230821</v>
          </cell>
          <cell r="P100">
            <v>6.3684123747875692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37.323508346874732</v>
          </cell>
          <cell r="F101">
            <v>30.051139062517073</v>
          </cell>
          <cell r="G101">
            <v>33.797808101484833</v>
          </cell>
          <cell r="H101">
            <v>23.799803412308556</v>
          </cell>
          <cell r="I101">
            <v>11.271616936186351</v>
          </cell>
          <cell r="J101">
            <v>6.0572351987637525</v>
          </cell>
          <cell r="K101">
            <v>2.0763905825454865</v>
          </cell>
          <cell r="L101">
            <v>0.28787801436895566</v>
          </cell>
          <cell r="M101">
            <v>9.0297414728915698E-2</v>
          </cell>
          <cell r="N101">
            <v>2.1566928612647949E-2</v>
          </cell>
          <cell r="O101">
            <v>7.4562893042390527E-2</v>
          </cell>
          <cell r="P101">
            <v>3.9404986211754537E-3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316.220284368921</v>
          </cell>
          <cell r="F102">
            <v>141.35351499478799</v>
          </cell>
          <cell r="G102">
            <v>72.721184099929701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691.99837308038298</v>
          </cell>
          <cell r="F103">
            <v>659.57671299333697</v>
          </cell>
          <cell r="G103">
            <v>602.89142692749999</v>
          </cell>
          <cell r="H103">
            <v>518.48871453437505</v>
          </cell>
          <cell r="I103">
            <v>373.26033012148201</v>
          </cell>
          <cell r="J103">
            <v>210.69124497091499</v>
          </cell>
          <cell r="K103">
            <v>101.28535175263799</v>
          </cell>
          <cell r="L103">
            <v>1.04865927654123E-3</v>
          </cell>
          <cell r="M103">
            <v>4.2279018110937304E-3</v>
          </cell>
          <cell r="N103">
            <v>4.3093755938456496E-3</v>
          </cell>
          <cell r="O103">
            <v>4.5115274915650599E-3</v>
          </cell>
          <cell r="P103">
            <v>5.8317310089782502E-3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15.6950501490776</v>
          </cell>
          <cell r="F104">
            <v>10.877791386762899</v>
          </cell>
          <cell r="G104">
            <v>19.420657689607498</v>
          </cell>
          <cell r="H104">
            <v>6.7220707076453596</v>
          </cell>
          <cell r="I104">
            <v>3.0313246560150899</v>
          </cell>
          <cell r="J104">
            <v>2.5941507768369401</v>
          </cell>
          <cell r="K104">
            <v>0.68935574242559505</v>
          </cell>
          <cell r="L104">
            <v>4.9519837839548102E-2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1527.59028375352</v>
          </cell>
          <cell r="F105">
            <v>1440.5829303523001</v>
          </cell>
          <cell r="G105">
            <v>1376.76032205461</v>
          </cell>
          <cell r="H105">
            <v>1393.5496714609001</v>
          </cell>
          <cell r="I105">
            <v>1395.2868565522101</v>
          </cell>
          <cell r="J105">
            <v>1122.7449829775301</v>
          </cell>
          <cell r="K105">
            <v>346.98704623631897</v>
          </cell>
          <cell r="L105">
            <v>171.05011442649399</v>
          </cell>
          <cell r="M105">
            <v>176.13263720909501</v>
          </cell>
          <cell r="N105">
            <v>166.82378680802699</v>
          </cell>
          <cell r="O105">
            <v>172.34583834102</v>
          </cell>
          <cell r="P105">
            <v>173.76375461791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2662.2519359697599</v>
          </cell>
          <cell r="F106">
            <v>2731.2669550626802</v>
          </cell>
          <cell r="G106">
            <v>3003.3303287106901</v>
          </cell>
          <cell r="H106">
            <v>2997.22543396731</v>
          </cell>
          <cell r="I106">
            <v>2630.1738439187402</v>
          </cell>
          <cell r="J106">
            <v>1646.31394496956</v>
          </cell>
          <cell r="K106">
            <v>1111.0721594834999</v>
          </cell>
          <cell r="L106">
            <v>505.83472178176498</v>
          </cell>
          <cell r="M106">
            <v>424.27186870992398</v>
          </cell>
          <cell r="N106">
            <v>407.755806292655</v>
          </cell>
          <cell r="O106">
            <v>426.09184002070202</v>
          </cell>
          <cell r="P106">
            <v>359.17845793801899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-4.9107142154927202E-2</v>
          </cell>
          <cell r="K107">
            <v>-4.7149599506192803E-2</v>
          </cell>
          <cell r="L107">
            <v>-0.46571620116026802</v>
          </cell>
          <cell r="M107">
            <v>-0.19435754955826401</v>
          </cell>
          <cell r="N107">
            <v>-0.49216468593507601</v>
          </cell>
          <cell r="O107">
            <v>-0.408204570165008</v>
          </cell>
          <cell r="P107">
            <v>-0.43829083231669802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2267.7910296365098</v>
          </cell>
          <cell r="F108">
            <v>1914.8122392817399</v>
          </cell>
          <cell r="G108">
            <v>1434.03849963723</v>
          </cell>
          <cell r="H108">
            <v>1188.5099936689701</v>
          </cell>
          <cell r="I108">
            <v>656.72321997974495</v>
          </cell>
          <cell r="J108">
            <v>447.50959030051303</v>
          </cell>
          <cell r="K108">
            <v>236.82122705120099</v>
          </cell>
          <cell r="L108">
            <v>1.09350731975462E-3</v>
          </cell>
          <cell r="M108">
            <v>3.86327212060808E-3</v>
          </cell>
          <cell r="N108">
            <v>4.1751507291980204E-3</v>
          </cell>
          <cell r="O108">
            <v>4.5304524759201999E-3</v>
          </cell>
          <cell r="P108">
            <v>6.5726290127100196E-3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4514.4891017019299</v>
          </cell>
          <cell r="F109">
            <v>3846.53104271243</v>
          </cell>
          <cell r="G109">
            <v>3591.1589233476798</v>
          </cell>
          <cell r="H109">
            <v>2932.4763228015399</v>
          </cell>
          <cell r="I109">
            <v>993.858581223805</v>
          </cell>
          <cell r="J109">
            <v>2.7103149077382498</v>
          </cell>
          <cell r="K109">
            <v>2.2262358897819601</v>
          </cell>
          <cell r="L109">
            <v>1.1394705609248301E-3</v>
          </cell>
          <cell r="M109">
            <v>3.8902411766635401E-3</v>
          </cell>
          <cell r="N109">
            <v>4.18214183865035E-3</v>
          </cell>
          <cell r="O109">
            <v>4.6184529586577204E-3</v>
          </cell>
          <cell r="P109">
            <v>6.6762288166613802E-3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5858.5956013321002</v>
          </cell>
          <cell r="F110">
            <v>5581.4242194759299</v>
          </cell>
          <cell r="G110">
            <v>5061.1161081086402</v>
          </cell>
          <cell r="H110">
            <v>3424.1381556469701</v>
          </cell>
          <cell r="I110">
            <v>1605.9327912200699</v>
          </cell>
          <cell r="J110">
            <v>651.14527844227496</v>
          </cell>
          <cell r="K110">
            <v>376.08196564100098</v>
          </cell>
          <cell r="L110">
            <v>36.6790102499494</v>
          </cell>
          <cell r="M110">
            <v>14.821907327305</v>
          </cell>
          <cell r="N110">
            <v>20.336443498376099</v>
          </cell>
          <cell r="O110">
            <v>17.0239803094221</v>
          </cell>
          <cell r="P110">
            <v>14.9153010799188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-425.243461940516</v>
          </cell>
          <cell r="M111">
            <v>-905.58388805048401</v>
          </cell>
          <cell r="N111">
            <v>-971.35337903491302</v>
          </cell>
          <cell r="O111">
            <v>-1559.45068277117</v>
          </cell>
          <cell r="P111">
            <v>-1562.1869540596001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-0.144857455910678</v>
          </cell>
          <cell r="K112">
            <v>-0.17770973760428599</v>
          </cell>
          <cell r="L112">
            <v>-0.52100151385398696</v>
          </cell>
          <cell r="M112">
            <v>-0.46922152856757998</v>
          </cell>
          <cell r="N112">
            <v>-0.60149815566909903</v>
          </cell>
          <cell r="O112">
            <v>-0.65200423427544196</v>
          </cell>
          <cell r="P112">
            <v>-1.5277001110112101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-5.9188892797773597E-2</v>
          </cell>
          <cell r="M113">
            <v>-8.3475037700032395E-2</v>
          </cell>
          <cell r="N113">
            <v>-9.9675937143525295E-2</v>
          </cell>
          <cell r="O113">
            <v>-0.103415896446529</v>
          </cell>
          <cell r="P113">
            <v>-0.11126438546857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-1.7073230229497301E-2</v>
          </cell>
          <cell r="K114">
            <v>-2.8565171683629698E-2</v>
          </cell>
          <cell r="L114">
            <v>-2.3713980114669599E-2</v>
          </cell>
          <cell r="M114">
            <v>-2.9980258118473501E-2</v>
          </cell>
          <cell r="N114">
            <v>-1.5355416918045799</v>
          </cell>
          <cell r="O114">
            <v>-6.3815115512553394E-2</v>
          </cell>
          <cell r="P114">
            <v>-0.45470826862913799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2105.0458707637399</v>
          </cell>
          <cell r="F115">
            <v>1694.88424312596</v>
          </cell>
          <cell r="G115">
            <v>1906.19637692374</v>
          </cell>
          <cell r="H115">
            <v>1342.3089124542</v>
          </cell>
          <cell r="I115">
            <v>635.71919520091001</v>
          </cell>
          <cell r="J115">
            <v>341.628065210275</v>
          </cell>
          <cell r="K115">
            <v>117.10842885556499</v>
          </cell>
          <cell r="L115">
            <v>16.236320010409099</v>
          </cell>
          <cell r="M115">
            <v>5.0927741907108501</v>
          </cell>
          <cell r="N115">
            <v>1.2163747737533399</v>
          </cell>
          <cell r="O115">
            <v>4.2053471675908298</v>
          </cell>
          <cell r="P115">
            <v>0.22224412223429499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-3.7894072722402798E-2</v>
          </cell>
          <cell r="K116">
            <v>-5.1661069758325698E-2</v>
          </cell>
          <cell r="L116">
            <v>-35.602953550915998</v>
          </cell>
          <cell r="M116">
            <v>-286.37277783060102</v>
          </cell>
          <cell r="N116">
            <v>-1660.0130277492999</v>
          </cell>
          <cell r="O116">
            <v>-1796.34081866821</v>
          </cell>
          <cell r="P116">
            <v>-2556.7546683811102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-0.220782182271201</v>
          </cell>
          <cell r="K117">
            <v>-0.32505698112628301</v>
          </cell>
          <cell r="L117">
            <v>-474.69789372536002</v>
          </cell>
          <cell r="M117">
            <v>-713.98830913248401</v>
          </cell>
          <cell r="N117">
            <v>-604.18421069556996</v>
          </cell>
          <cell r="O117">
            <v>-706.88066760823494</v>
          </cell>
          <cell r="P117">
            <v>-703.11492905529997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5.8001735124144229</v>
          </cell>
          <cell r="F118">
            <v>2.4990814393323775</v>
          </cell>
          <cell r="G118">
            <v>1.4099291742159232</v>
          </cell>
          <cell r="J118">
            <v>3.9911768138902143E-4</v>
          </cell>
          <cell r="K118">
            <v>7.1963363898093274E-4</v>
          </cell>
          <cell r="L118">
            <v>5.7823395510475571E-2</v>
          </cell>
          <cell r="M118">
            <v>2.1562005636177655</v>
          </cell>
          <cell r="N118">
            <v>2.6909661364033468</v>
          </cell>
          <cell r="O118">
            <v>2.6911344362159828</v>
          </cell>
          <cell r="P118">
            <v>2.6913382834162785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9.2325806485510444</v>
          </cell>
          <cell r="F119">
            <v>8.8000137478788698</v>
          </cell>
          <cell r="G119">
            <v>8.0437370144557523</v>
          </cell>
          <cell r="H119">
            <v>7.1388833548075237</v>
          </cell>
          <cell r="I119">
            <v>5.2014242022712773</v>
          </cell>
          <cell r="J119">
            <v>3.0324275778733036</v>
          </cell>
          <cell r="K119">
            <v>1.5727533378854939</v>
          </cell>
          <cell r="L119">
            <v>0.2276222675178653</v>
          </cell>
          <cell r="M119">
            <v>0.2526078438366135</v>
          </cell>
          <cell r="N119">
            <v>0.2542987781033651</v>
          </cell>
          <cell r="O119">
            <v>0.25474311209915523</v>
          </cell>
          <cell r="P119">
            <v>0.27624611395771453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1.1510570220863273E-2</v>
          </cell>
          <cell r="K120">
            <v>1.5923439525503586E-2</v>
          </cell>
          <cell r="L120">
            <v>0.23319547290498366</v>
          </cell>
          <cell r="M120">
            <v>1.8315952539261302</v>
          </cell>
          <cell r="N120">
            <v>10.586606280567729</v>
          </cell>
          <cell r="O120">
            <v>11.455670980532595</v>
          </cell>
          <cell r="P120">
            <v>16.307059813875803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1.1258605697974636E-2</v>
          </cell>
          <cell r="K121">
            <v>1.5587049740126424E-2</v>
          </cell>
          <cell r="L121">
            <v>6.2704181411125104E-3</v>
          </cell>
          <cell r="M121">
            <v>6.3208929337084307E-3</v>
          </cell>
          <cell r="N121">
            <v>6.0642282901958409E-3</v>
          </cell>
          <cell r="O121">
            <v>6.2068772834404564E-3</v>
          </cell>
          <cell r="P121">
            <v>1.089235376799709E-2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2.5196452288863276E-4</v>
          </cell>
          <cell r="K122">
            <v>3.3638978537716362E-4</v>
          </cell>
          <cell r="L122">
            <v>0.22692505476387123</v>
          </cell>
          <cell r="M122">
            <v>1.8252743609924216</v>
          </cell>
          <cell r="N122">
            <v>10.580542052277528</v>
          </cell>
          <cell r="O122">
            <v>11.449464103249154</v>
          </cell>
          <cell r="P122">
            <v>16.296167460107814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4.4444600324647791E-5</v>
          </cell>
          <cell r="K123">
            <v>7.6364177667372028E-5</v>
          </cell>
          <cell r="L123">
            <v>1.2541476278040893E-3</v>
          </cell>
          <cell r="M123">
            <v>5.5927977066298686E-2</v>
          </cell>
          <cell r="N123">
            <v>3.9309340907413788E-2</v>
          </cell>
          <cell r="O123">
            <v>4.4908677151383483E-2</v>
          </cell>
          <cell r="P123">
            <v>5.3473069844343885E-2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2.9712721124803858</v>
          </cell>
          <cell r="F124">
            <v>2.971220325553273</v>
          </cell>
          <cell r="G124">
            <v>3.1539094070274536</v>
          </cell>
          <cell r="H124">
            <v>2.9686776991331802</v>
          </cell>
          <cell r="I124">
            <v>2.9771466586367685</v>
          </cell>
          <cell r="J124">
            <v>2.9739987415610907</v>
          </cell>
          <cell r="K124">
            <v>2.9740580378580055</v>
          </cell>
          <cell r="L124">
            <v>2.9236795001747096</v>
          </cell>
          <cell r="M124">
            <v>2.6871574348040412</v>
          </cell>
          <cell r="N124">
            <v>2.6035907755313743</v>
          </cell>
          <cell r="O124">
            <v>2.7025998783272631</v>
          </cell>
          <cell r="P124">
            <v>2.6867432731428753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2.1279748756076466E-3</v>
          </cell>
          <cell r="M125">
            <v>2.6117798009174299E-3</v>
          </cell>
          <cell r="N125">
            <v>3.2702899498366356E-3</v>
          </cell>
          <cell r="O125">
            <v>3.1511545560058288E-3</v>
          </cell>
          <cell r="P125">
            <v>3.9490492603880684E-3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9.4881930947142694E-4</v>
          </cell>
          <cell r="M126">
            <v>9.4879793582793156E-4</v>
          </cell>
          <cell r="N126">
            <v>1.2845552868450563E-3</v>
          </cell>
          <cell r="O126">
            <v>1.0909127748573375E-3</v>
          </cell>
          <cell r="P126">
            <v>1.7324506176960228E-3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1.1791555661362179E-3</v>
          </cell>
          <cell r="M127">
            <v>1.6629818650894955E-3</v>
          </cell>
          <cell r="N127">
            <v>1.9857346629915782E-3</v>
          </cell>
          <cell r="O127">
            <v>2.0602417811484896E-3</v>
          </cell>
          <cell r="P127">
            <v>2.2165986426920465E-3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2.0848634745812675</v>
          </cell>
          <cell r="I128">
            <v>1.7638065110012762</v>
          </cell>
          <cell r="J128">
            <v>4.9806371844798164E-3</v>
          </cell>
          <cell r="K128">
            <v>4.0561943846523186E-3</v>
          </cell>
          <cell r="L128">
            <v>4.4668687423601156E-5</v>
          </cell>
          <cell r="M128">
            <v>7.0174965262127331E-5</v>
          </cell>
          <cell r="N128">
            <v>7.3413638981534849E-5</v>
          </cell>
          <cell r="O128">
            <v>8.2429485280230964E-5</v>
          </cell>
          <cell r="P128">
            <v>1.179334072617703E-4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2.1500835219209489E-5</v>
          </cell>
          <cell r="I129">
            <v>1.271348135185598E-4</v>
          </cell>
          <cell r="J129">
            <v>2.5523884655199258</v>
          </cell>
          <cell r="K129">
            <v>3.0641400372474425</v>
          </cell>
          <cell r="L129">
            <v>3.1506144067332458</v>
          </cell>
          <cell r="M129">
            <v>3.1506185426888815</v>
          </cell>
          <cell r="N129">
            <v>3.1506229725406913</v>
          </cell>
          <cell r="O129">
            <v>3.150627499476764</v>
          </cell>
          <cell r="P129">
            <v>3.1506446544380449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2.1500835219209489E-5</v>
          </cell>
          <cell r="I130">
            <v>1.271348135185598E-4</v>
          </cell>
          <cell r="J130">
            <v>2.5523884655199258</v>
          </cell>
          <cell r="K130">
            <v>3.0641400372474425</v>
          </cell>
          <cell r="L130">
            <v>3.1506144067332458</v>
          </cell>
          <cell r="M130">
            <v>3.1506185426888815</v>
          </cell>
          <cell r="N130">
            <v>3.1506229725406913</v>
          </cell>
          <cell r="O130">
            <v>3.150627499476764</v>
          </cell>
          <cell r="P130">
            <v>3.1506446544380449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1.1764963231044063</v>
          </cell>
          <cell r="F131">
            <v>3.0769295175071631</v>
          </cell>
          <cell r="G131">
            <v>2.6370816772356611</v>
          </cell>
          <cell r="H131">
            <v>2.6370618466421685</v>
          </cell>
          <cell r="I131">
            <v>2.6376451762599511</v>
          </cell>
          <cell r="J131">
            <v>2.816018690469285</v>
          </cell>
          <cell r="K131">
            <v>3.8655410614697119</v>
          </cell>
          <cell r="L131">
            <v>7.4181726420012186</v>
          </cell>
          <cell r="M131">
            <v>9.5150585549419997</v>
          </cell>
          <cell r="N131">
            <v>10.052791440988671</v>
          </cell>
          <cell r="O131">
            <v>10.052954468554699</v>
          </cell>
          <cell r="P131">
            <v>10.063777172478295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0.21196022967670805</v>
          </cell>
          <cell r="F132">
            <v>7.2480233814507507E-4</v>
          </cell>
          <cell r="G132">
            <v>0.12494949029832209</v>
          </cell>
          <cell r="J132">
            <v>9.168976709382666E-5</v>
          </cell>
          <cell r="K132">
            <v>1.3800086041150576E-4</v>
          </cell>
          <cell r="L132">
            <v>5.7959342388083937E-2</v>
          </cell>
          <cell r="M132">
            <v>2.1630943854017786</v>
          </cell>
          <cell r="N132">
            <v>2.6995893349729636</v>
          </cell>
          <cell r="O132">
            <v>2.6997094355274127</v>
          </cell>
          <cell r="P132">
            <v>2.6999819089974157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2.1347729458281676E-3</v>
          </cell>
          <cell r="M133">
            <v>2.6201234438291451E-3</v>
          </cell>
          <cell r="N133">
            <v>3.2807372821690309E-3</v>
          </cell>
          <cell r="O133">
            <v>3.1612212960754581E-3</v>
          </cell>
          <cell r="P133">
            <v>3.9616649705095271E-3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2.3216885062028264E-2</v>
          </cell>
          <cell r="F134">
            <v>2.6971336151258386E-2</v>
          </cell>
          <cell r="G134">
            <v>3.2553278710423256E-3</v>
          </cell>
          <cell r="H134">
            <v>1.0256012822836423E-3</v>
          </cell>
          <cell r="I134">
            <v>8.4615821118147526E-4</v>
          </cell>
          <cell r="J134">
            <v>7.3510219035306584E-3</v>
          </cell>
          <cell r="K134">
            <v>6.4935438203469658E-3</v>
          </cell>
          <cell r="L134">
            <v>8.2213502200214322E-3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0.30466108489967259</v>
          </cell>
          <cell r="F135">
            <v>3.0380141481438216</v>
          </cell>
          <cell r="G135">
            <v>6.041432283063755E-3</v>
          </cell>
          <cell r="H135">
            <v>2.0036232651529343E-3</v>
          </cell>
          <cell r="I135">
            <v>2.5338040169214965E-3</v>
          </cell>
          <cell r="J135">
            <v>8.8852026751624652E-2</v>
          </cell>
          <cell r="K135">
            <v>0.37406823559931351</v>
          </cell>
          <cell r="L135">
            <v>1.7618381931671585</v>
          </cell>
          <cell r="M135">
            <v>1.7618494756509233</v>
          </cell>
          <cell r="N135">
            <v>1.7618572786962599</v>
          </cell>
          <cell r="O135">
            <v>1.7618600874997701</v>
          </cell>
          <cell r="P135">
            <v>1.7618762760410811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0.30975229769465706</v>
          </cell>
          <cell r="F136">
            <v>1.0566314638486717E-2</v>
          </cell>
          <cell r="G136">
            <v>1.0571706713060215E-2</v>
          </cell>
          <cell r="H136">
            <v>1.0579358231452242E-2</v>
          </cell>
          <cell r="I136">
            <v>1.0642262257215238E-2</v>
          </cell>
          <cell r="J136">
            <v>9.6207437068231996E-2</v>
          </cell>
          <cell r="K136">
            <v>0.86118012381733022</v>
          </cell>
          <cell r="L136">
            <v>2.9645385304892997</v>
          </cell>
          <cell r="M136">
            <v>2.9645506156009636</v>
          </cell>
          <cell r="N136">
            <v>2.9645581105484018</v>
          </cell>
          <cell r="O136">
            <v>2.9645607708034318</v>
          </cell>
          <cell r="P136">
            <v>2.9645783844018321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0.327011532266692</v>
          </cell>
          <cell r="F137">
            <v>7.5862273081534393E-4</v>
          </cell>
          <cell r="G137">
            <v>2.4923694265655323</v>
          </cell>
          <cell r="H137">
            <v>2.6232925296501812</v>
          </cell>
          <cell r="I137">
            <v>2.6233095909070099</v>
          </cell>
          <cell r="J137">
            <v>2.6233141021821091</v>
          </cell>
          <cell r="K137">
            <v>2.6233225028674645</v>
          </cell>
          <cell r="L137">
            <v>2.6233285642361728</v>
          </cell>
          <cell r="M137">
            <v>2.6233412428307208</v>
          </cell>
          <cell r="N137">
            <v>2.6233688580145049</v>
          </cell>
          <cell r="O137">
            <v>2.6234080839771989</v>
          </cell>
          <cell r="P137">
            <v>2.6333680644488147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9.3893944787026236</v>
          </cell>
          <cell r="F138">
            <v>8.9494805019448567</v>
          </cell>
          <cell r="G138">
            <v>8.1803450058005449</v>
          </cell>
          <cell r="H138">
            <v>7.0351250276034545</v>
          </cell>
          <cell r="I138">
            <v>5.0645906393688263</v>
          </cell>
          <cell r="J138">
            <v>2.8587685884791649</v>
          </cell>
          <cell r="K138">
            <v>1.3742924254089233</v>
          </cell>
          <cell r="L138">
            <v>1.4228755448320658E-5</v>
          </cell>
          <cell r="M138">
            <v>5.736637464170599E-5</v>
          </cell>
          <cell r="N138">
            <v>5.8471853376467374E-5</v>
          </cell>
          <cell r="O138">
            <v>6.121475565217179E-5</v>
          </cell>
          <cell r="P138">
            <v>7.9127964843666838E-5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30.770570280006854</v>
          </cell>
          <cell r="F139">
            <v>25.981170139507977</v>
          </cell>
          <cell r="G139">
            <v>19.457781541889158</v>
          </cell>
          <cell r="H139">
            <v>16.126322844897803</v>
          </cell>
          <cell r="I139">
            <v>8.9107628219775492</v>
          </cell>
          <cell r="J139">
            <v>6.0720432876596071</v>
          </cell>
          <cell r="K139">
            <v>3.2133137998806123</v>
          </cell>
          <cell r="L139">
            <v>1.4837277065869983E-5</v>
          </cell>
          <cell r="M139">
            <v>5.241888901774878E-5</v>
          </cell>
          <cell r="N139">
            <v>5.665062047758503E-5</v>
          </cell>
          <cell r="O139">
            <v>6.1471539700409656E-5</v>
          </cell>
          <cell r="P139">
            <v>8.9180854989281071E-5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61.254940321600159</v>
          </cell>
          <cell r="F140">
            <v>52.191737350236572</v>
          </cell>
          <cell r="G140">
            <v>48.726715377851804</v>
          </cell>
          <cell r="H140">
            <v>39.789366659451034</v>
          </cell>
          <cell r="I140">
            <v>13.485191061381334</v>
          </cell>
          <cell r="J140">
            <v>3.6774964826841873E-2</v>
          </cell>
          <cell r="K140">
            <v>3.0206728490935683E-2</v>
          </cell>
          <cell r="L140">
            <v>1.5460930270350509E-5</v>
          </cell>
          <cell r="M140">
            <v>5.2784819222029055E-5</v>
          </cell>
          <cell r="N140">
            <v>5.6745479493220526E-5</v>
          </cell>
          <cell r="O140">
            <v>6.2665576101190337E-5</v>
          </cell>
          <cell r="P140">
            <v>9.058655110802402E-5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3.7981578767502699</v>
          </cell>
          <cell r="F141">
            <v>11.282414008062025</v>
          </cell>
          <cell r="G141">
            <v>12.540389798213319</v>
          </cell>
          <cell r="H141">
            <v>12.540472231866433</v>
          </cell>
          <cell r="I141">
            <v>12.540487240723625</v>
          </cell>
          <cell r="J141">
            <v>12.576215707802703</v>
          </cell>
          <cell r="K141">
            <v>13.037875722009737</v>
          </cell>
          <cell r="L141">
            <v>23.45365383095168</v>
          </cell>
          <cell r="M141">
            <v>23.453663500942696</v>
          </cell>
          <cell r="N141">
            <v>23.453683864296437</v>
          </cell>
          <cell r="O141">
            <v>23.453708088106357</v>
          </cell>
          <cell r="P141">
            <v>23.45408328826608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0.30053925815329863</v>
          </cell>
          <cell r="F142">
            <v>0.22160579683252257</v>
          </cell>
          <cell r="G142">
            <v>0.34853084655908334</v>
          </cell>
          <cell r="H142">
            <v>0.12076400609654916</v>
          </cell>
          <cell r="I142">
            <v>5.4870828847644472E-2</v>
          </cell>
          <cell r="J142">
            <v>5.402299532266374E-2</v>
          </cell>
          <cell r="K142">
            <v>1.8979751320360207E-2</v>
          </cell>
          <cell r="L142">
            <v>9.252274487546782E-3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11.119038737065914</v>
          </cell>
          <cell r="F143">
            <v>11.847754657232109</v>
          </cell>
          <cell r="G143">
            <v>9.8766470807834992</v>
          </cell>
          <cell r="H143">
            <v>8.7816093536441819</v>
          </cell>
          <cell r="I143">
            <v>8.5370018438940587</v>
          </cell>
          <cell r="J143">
            <v>8.7971248262799513</v>
          </cell>
          <cell r="K143">
            <v>8.9019818997157447</v>
          </cell>
          <cell r="L143">
            <v>21.832469939807705</v>
          </cell>
          <cell r="M143">
            <v>29.3563353398152</v>
          </cell>
          <cell r="N143">
            <v>28.656611949607221</v>
          </cell>
          <cell r="O143">
            <v>35.84418824477433</v>
          </cell>
          <cell r="P143">
            <v>35.880907665110556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2.1972455773070974</v>
          </cell>
          <cell r="K144">
            <v>1.0280705445282625</v>
          </cell>
          <cell r="L144">
            <v>0.49700555894240411</v>
          </cell>
          <cell r="M144">
            <v>0.2009770446823638</v>
          </cell>
          <cell r="N144">
            <v>0.27553824746953753</v>
          </cell>
          <cell r="O144">
            <v>0.23072918539063331</v>
          </cell>
          <cell r="P144">
            <v>0.20230974341753893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79.384764245692466</v>
          </cell>
          <cell r="F145">
            <v>75.629054464443442</v>
          </cell>
          <cell r="G145">
            <v>68.578809052962598</v>
          </cell>
          <cell r="H145">
            <v>46.397535984376304</v>
          </cell>
          <cell r="I145">
            <v>21.760606927101207</v>
          </cell>
          <cell r="J145">
            <v>8.8231067539603654</v>
          </cell>
          <cell r="K145">
            <v>5.0959615940515013</v>
          </cell>
          <cell r="L145">
            <v>0.49700555894240411</v>
          </cell>
          <cell r="M145">
            <v>0.2008388526735097</v>
          </cell>
          <cell r="N145">
            <v>0.27556156501864643</v>
          </cell>
          <cell r="O145">
            <v>0.23067723996506964</v>
          </cell>
          <cell r="P145">
            <v>0.2021043506764072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0.43676101224088454</v>
          </cell>
          <cell r="F146">
            <v>0.55210200971012779</v>
          </cell>
          <cell r="G146">
            <v>1.200318581569471</v>
          </cell>
          <cell r="H146">
            <v>4.2075304211580304</v>
          </cell>
          <cell r="I146">
            <v>4.2075894994966623</v>
          </cell>
          <cell r="J146">
            <v>4.2076064877942807</v>
          </cell>
          <cell r="K146">
            <v>4.2076094183043038</v>
          </cell>
          <cell r="L146">
            <v>4.207612307520014</v>
          </cell>
          <cell r="M146">
            <v>4.2076284720820398</v>
          </cell>
          <cell r="N146">
            <v>4.2076347579016771</v>
          </cell>
          <cell r="O146">
            <v>4.2076605686744761</v>
          </cell>
          <cell r="P146">
            <v>4.2079090563312294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27.302374493646674</v>
          </cell>
          <cell r="F147">
            <v>28.489252362658213</v>
          </cell>
          <cell r="G147">
            <v>24.338931812024359</v>
          </cell>
          <cell r="H147">
            <v>24.630923686416434</v>
          </cell>
          <cell r="I147">
            <v>24.662457420166788</v>
          </cell>
          <cell r="J147">
            <v>19.931329052109351</v>
          </cell>
          <cell r="K147">
            <v>6.5054118732370467</v>
          </cell>
          <cell r="L147">
            <v>4.7792436828467579</v>
          </cell>
          <cell r="M147">
            <v>4.8687626667901167</v>
          </cell>
          <cell r="N147">
            <v>4.7042968013856354</v>
          </cell>
          <cell r="O147">
            <v>4.801962349972146</v>
          </cell>
          <cell r="P147">
            <v>4.8269933706334296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8.5276623000319845E-5</v>
          </cell>
          <cell r="I148">
            <v>1.1574926988874564E-3</v>
          </cell>
          <cell r="J148">
            <v>7.7455000662873309E-4</v>
          </cell>
          <cell r="K148">
            <v>4.7758743372190634E-4</v>
          </cell>
          <cell r="L148">
            <v>5.3936579453922097E-4</v>
          </cell>
          <cell r="M148">
            <v>1.2236209363244077E-3</v>
          </cell>
          <cell r="N148">
            <v>2.5864343612170097E-3</v>
          </cell>
          <cell r="O148">
            <v>3.2105674733135295E-3</v>
          </cell>
          <cell r="P148">
            <v>7.1205379562312458E-3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3.6112181857100991E-4</v>
          </cell>
          <cell r="I149">
            <v>1.6601481670826708</v>
          </cell>
          <cell r="J149">
            <v>1.8278988158794192</v>
          </cell>
          <cell r="K149">
            <v>2.6154916826804979</v>
          </cell>
          <cell r="L149">
            <v>7.0576478274428167</v>
          </cell>
          <cell r="M149">
            <v>9.6790973964910823</v>
          </cell>
          <cell r="N149">
            <v>4.8995596194426154</v>
          </cell>
          <cell r="O149">
            <v>7.3209461526428292</v>
          </cell>
          <cell r="P149">
            <v>5.5581036262862069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5.6290437945356796E-5</v>
          </cell>
          <cell r="I150">
            <v>2.1467057154384302E-4</v>
          </cell>
          <cell r="J150">
            <v>2.3402313188680877E-4</v>
          </cell>
          <cell r="K150">
            <v>1.9215117454829032E-4</v>
          </cell>
          <cell r="L150">
            <v>1.8417922668728689E-4</v>
          </cell>
          <cell r="M150">
            <v>4.3435743267102348E-4</v>
          </cell>
          <cell r="N150">
            <v>7.0166217145625309E-4</v>
          </cell>
          <cell r="O150">
            <v>5.9112117902843087E-4</v>
          </cell>
          <cell r="P150">
            <v>1.1199046676423235E-3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8.7356607173884923E-5</v>
          </cell>
          <cell r="I151">
            <v>8.6290842495150954E-4</v>
          </cell>
          <cell r="J151">
            <v>6.2124935568900574E-4</v>
          </cell>
          <cell r="K151">
            <v>3.0949681698875441E-4</v>
          </cell>
          <cell r="L151">
            <v>3.6762393746899265E-4</v>
          </cell>
          <cell r="M151">
            <v>7.1477441854672977E-4</v>
          </cell>
          <cell r="N151">
            <v>1.458752308998032E-3</v>
          </cell>
          <cell r="O151">
            <v>1.5701855685442319E-3</v>
          </cell>
          <cell r="P151">
            <v>3.4660054047682088E-3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1.3219815045144726E-4</v>
          </cell>
          <cell r="I152">
            <v>1.657913095387288</v>
          </cell>
          <cell r="J152">
            <v>1.8262689933852125</v>
          </cell>
          <cell r="K152">
            <v>2.6145124472552386</v>
          </cell>
          <cell r="L152">
            <v>7.0565566584841104</v>
          </cell>
          <cell r="M152">
            <v>9.6767246437035404</v>
          </cell>
          <cell r="N152">
            <v>4.8948127706009465</v>
          </cell>
          <cell r="O152">
            <v>7.3155742784219564</v>
          </cell>
          <cell r="P152">
            <v>5.5463971782575614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7.2110267519828427E-4</v>
          </cell>
          <cell r="M153">
            <v>7.2108643122922866E-4</v>
          </cell>
          <cell r="N153">
            <v>9.7626201800224269E-4</v>
          </cell>
          <cell r="O153">
            <v>8.2909370889157656E-4</v>
          </cell>
          <cell r="P153">
            <v>1.3166624694489779E-3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8.7790126813383441E-5</v>
          </cell>
          <cell r="I154">
            <v>1.1082755800364422E-3</v>
          </cell>
          <cell r="J154">
            <v>7.6775785917189139E-4</v>
          </cell>
          <cell r="K154">
            <v>4.9761553500811732E-4</v>
          </cell>
          <cell r="L154">
            <v>1.6850577301649077</v>
          </cell>
          <cell r="M154">
            <v>1.2208987732092848E-3</v>
          </cell>
          <cell r="N154">
            <v>2.5369747767170032E-3</v>
          </cell>
          <cell r="O154">
            <v>3.167715449156192E-3</v>
          </cell>
          <cell r="P154">
            <v>7.0303417521700839E-3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3.5751057406392938E-4</v>
          </cell>
          <cell r="I155">
            <v>1.6435466212940206</v>
          </cell>
          <cell r="J155">
            <v>1.8096196771245401</v>
          </cell>
          <cell r="K155">
            <v>2.5893365580634513</v>
          </cell>
          <cell r="L155">
            <v>6.987068923472556</v>
          </cell>
          <cell r="M155">
            <v>9.5823056685415313</v>
          </cell>
          <cell r="N155">
            <v>4.8505638422826207</v>
          </cell>
          <cell r="O155">
            <v>7.2477368334560621</v>
          </cell>
          <cell r="P155">
            <v>5.502522503809673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1.1069441971154377E-4</v>
          </cell>
          <cell r="I156">
            <v>1.6403380582047322</v>
          </cell>
          <cell r="J156">
            <v>1.8077380271410894</v>
          </cell>
          <cell r="K156">
            <v>1.8030285162669091</v>
          </cell>
          <cell r="L156">
            <v>3.1776801415679983</v>
          </cell>
          <cell r="M156">
            <v>3.7288264226033383</v>
          </cell>
          <cell r="N156">
            <v>3.8379024221977147</v>
          </cell>
          <cell r="O156">
            <v>3.7753387504224962</v>
          </cell>
          <cell r="P156">
            <v>3.2364358995202767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8.7217247663264437E-5</v>
          </cell>
          <cell r="I157">
            <v>8.4836592637058301E-4</v>
          </cell>
          <cell r="J157">
            <v>6.5485606835109745E-4</v>
          </cell>
          <cell r="K157">
            <v>0.78526568401958996</v>
          </cell>
          <cell r="L157">
            <v>2.1239171516481634</v>
          </cell>
          <cell r="M157">
            <v>1.7660358592310206</v>
          </cell>
          <cell r="N157">
            <v>1.0077435122999647</v>
          </cell>
          <cell r="O157">
            <v>0.40565812220934205</v>
          </cell>
          <cell r="P157">
            <v>3.5038872321223368E-3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7.180877987573707E-5</v>
          </cell>
          <cell r="I158">
            <v>1.2519215828819502E-3</v>
          </cell>
          <cell r="J158">
            <v>4.5903605592657361E-4</v>
          </cell>
          <cell r="K158">
            <v>5.4474224194519334E-4</v>
          </cell>
          <cell r="L158">
            <v>4.1390009148374227E-4</v>
          </cell>
          <cell r="M158">
            <v>4.086222487933977</v>
          </cell>
          <cell r="N158">
            <v>2.3809330082237993E-3</v>
          </cell>
          <cell r="O158">
            <v>3.0635722453750573</v>
          </cell>
          <cell r="P158">
            <v>2.2555523753050912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0.16857146802151202</v>
          </cell>
          <cell r="K159">
            <v>0.87046379149134956</v>
          </cell>
          <cell r="L159">
            <v>3.8209760720027226E-5</v>
          </cell>
          <cell r="M159">
            <v>4.9132603498060305E-5</v>
          </cell>
          <cell r="N159">
            <v>5.2647591052463861E-5</v>
          </cell>
          <cell r="O159">
            <v>5.8389491791122534E-5</v>
          </cell>
          <cell r="P159">
            <v>8.5535250807524434E-5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H160">
            <v>1.0379691983391243E-2</v>
          </cell>
          <cell r="I160">
            <v>5.8135403654319122E-2</v>
          </cell>
          <cell r="J160">
            <v>3.6543428537878397E-2</v>
          </cell>
          <cell r="K160">
            <v>6.078638649048853E-2</v>
          </cell>
          <cell r="L160">
            <v>1.1987597655636892E-3</v>
          </cell>
          <cell r="M160">
            <v>7.8800568422386619E-4</v>
          </cell>
          <cell r="N160">
            <v>1.6390860836213209E-3</v>
          </cell>
          <cell r="O160">
            <v>8.1702745337934092E-4</v>
          </cell>
          <cell r="P160">
            <v>2.4455556684003644E-3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7.5346053517214795E-2</v>
          </cell>
          <cell r="K161">
            <v>0.11965352888744116</v>
          </cell>
          <cell r="L161">
            <v>5.6433763270012559E-2</v>
          </cell>
          <cell r="M161">
            <v>5.6888036403375968E-2</v>
          </cell>
          <cell r="N161">
            <v>5.4578054611762586E-2</v>
          </cell>
          <cell r="O161">
            <v>5.5861895550964241E-2</v>
          </cell>
          <cell r="P161">
            <v>9.8031183911973768E-2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2.4468373802132817</v>
          </cell>
          <cell r="M162">
            <v>5.2107009431476214</v>
          </cell>
          <cell r="N162">
            <v>5.5891365063516769</v>
          </cell>
          <cell r="O162">
            <v>8.9730297222944042</v>
          </cell>
          <cell r="P162">
            <v>8.9887741404222687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8.1361734063399051E-4</v>
          </cell>
          <cell r="M163">
            <v>1.1474574869117526E-3</v>
          </cell>
          <cell r="N163">
            <v>1.3701569174641905E-3</v>
          </cell>
          <cell r="O163">
            <v>1.4215668289924584E-3</v>
          </cell>
          <cell r="P163">
            <v>1.529453063457511E-3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4.9475022726230729E-3</v>
          </cell>
          <cell r="F164">
            <v>1.8954514853174571E-2</v>
          </cell>
          <cell r="G164">
            <v>1.9320042384728894E-2</v>
          </cell>
          <cell r="H164">
            <v>0.43686198776342383</v>
          </cell>
          <cell r="I164">
            <v>8.2740358543158266</v>
          </cell>
          <cell r="J164">
            <v>13.899048501059058</v>
          </cell>
          <cell r="K164">
            <v>14.727706639697065</v>
          </cell>
          <cell r="L164">
            <v>24.306068011747399</v>
          </cell>
          <cell r="M164">
            <v>24.326087911736352</v>
          </cell>
          <cell r="N164">
            <v>24.413383530888098</v>
          </cell>
          <cell r="O164">
            <v>24.412154048519561</v>
          </cell>
          <cell r="P164">
            <v>24.372963768084926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2.1285826867017382E-5</v>
          </cell>
          <cell r="I165">
            <v>1.2586346538337413E-4</v>
          </cell>
          <cell r="J165">
            <v>2.5268645808647254</v>
          </cell>
          <cell r="K165">
            <v>3.033498636874965</v>
          </cell>
          <cell r="L165">
            <v>3.1191082626659155</v>
          </cell>
          <cell r="M165">
            <v>3.1191123572619919</v>
          </cell>
          <cell r="N165">
            <v>3.1191167428152822</v>
          </cell>
          <cell r="O165">
            <v>3.119121224481995</v>
          </cell>
          <cell r="P165">
            <v>3.1191382078936636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8.5276623000319845E-5</v>
          </cell>
          <cell r="I166">
            <v>1.1574926988874564E-3</v>
          </cell>
          <cell r="J166">
            <v>7.7455000662873309E-4</v>
          </cell>
          <cell r="K166">
            <v>4.7758743372190634E-4</v>
          </cell>
          <cell r="L166">
            <v>5.3936579453922097E-4</v>
          </cell>
          <cell r="M166">
            <v>1.2236209363244077E-3</v>
          </cell>
          <cell r="N166">
            <v>2.5864343612170097E-3</v>
          </cell>
          <cell r="O166">
            <v>3.2105674733135295E-3</v>
          </cell>
          <cell r="P166">
            <v>7.1205379562312458E-3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3.6112181857100991E-4</v>
          </cell>
          <cell r="I167">
            <v>1.6601481670826708</v>
          </cell>
          <cell r="J167">
            <v>1.8278988158794192</v>
          </cell>
          <cell r="K167">
            <v>2.6154916826804979</v>
          </cell>
          <cell r="L167">
            <v>7.0576478274428167</v>
          </cell>
          <cell r="M167">
            <v>9.6790973964910823</v>
          </cell>
          <cell r="N167">
            <v>4.8995596194426154</v>
          </cell>
          <cell r="O167">
            <v>7.3209461526428292</v>
          </cell>
          <cell r="P167">
            <v>5.5581036262862069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5.6290437945356796E-5</v>
          </cell>
          <cell r="I168">
            <v>2.1467057154384302E-4</v>
          </cell>
          <cell r="J168">
            <v>2.3402313188680877E-4</v>
          </cell>
          <cell r="K168">
            <v>1.9215117454829032E-4</v>
          </cell>
          <cell r="L168">
            <v>1.8417922668728689E-4</v>
          </cell>
          <cell r="M168">
            <v>4.3435743267102348E-4</v>
          </cell>
          <cell r="N168">
            <v>7.0166217145625309E-4</v>
          </cell>
          <cell r="O168">
            <v>5.9112117902843087E-4</v>
          </cell>
          <cell r="P168">
            <v>1.1199046676423235E-3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8.7356607173884923E-5</v>
          </cell>
          <cell r="I169">
            <v>8.6290842495150954E-4</v>
          </cell>
          <cell r="J169">
            <v>6.2124935568900574E-4</v>
          </cell>
          <cell r="K169">
            <v>3.0949681698875441E-4</v>
          </cell>
          <cell r="L169">
            <v>3.6762393746899265E-4</v>
          </cell>
          <cell r="M169">
            <v>7.1477441854672977E-4</v>
          </cell>
          <cell r="N169">
            <v>1.458752308998032E-3</v>
          </cell>
          <cell r="O169">
            <v>1.5701855685442319E-3</v>
          </cell>
          <cell r="P169">
            <v>3.4660054047682088E-3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1.3219815045144726E-4</v>
          </cell>
          <cell r="I170">
            <v>1.657913095387288</v>
          </cell>
          <cell r="J170">
            <v>1.8262689933852125</v>
          </cell>
          <cell r="K170">
            <v>2.6145124472552386</v>
          </cell>
          <cell r="L170">
            <v>7.0565566584841104</v>
          </cell>
          <cell r="M170">
            <v>9.6767246437035404</v>
          </cell>
          <cell r="N170">
            <v>4.8948127706009465</v>
          </cell>
          <cell r="O170">
            <v>7.3155742784219564</v>
          </cell>
          <cell r="P170">
            <v>5.5463971782575614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1.7519284896048477</v>
          </cell>
          <cell r="K171">
            <v>6.4247977674130281</v>
          </cell>
          <cell r="L171">
            <v>15.96845038117806</v>
          </cell>
          <cell r="M171">
            <v>14.239627926264578</v>
          </cell>
          <cell r="N171">
            <v>13.595808275854383</v>
          </cell>
          <cell r="O171">
            <v>14.881732315823786</v>
          </cell>
          <cell r="P171">
            <v>15.256445811553178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4.8484629643404938E-5</v>
          </cell>
          <cell r="K172">
            <v>4.9358209073190669E-5</v>
          </cell>
          <cell r="L172">
            <v>1.2552231255724797E-3</v>
          </cell>
          <cell r="M172">
            <v>5.592700240469356E-2</v>
          </cell>
          <cell r="N172">
            <v>3.9309338913898609E-2</v>
          </cell>
          <cell r="O172">
            <v>4.4908777837554682E-2</v>
          </cell>
          <cell r="P172">
            <v>5.3476062234231507E-2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2.4726956169144145E-3</v>
          </cell>
          <cell r="G173">
            <v>2.0493575273849772E-3</v>
          </cell>
          <cell r="H173">
            <v>9.379661101485328E-4</v>
          </cell>
          <cell r="I173">
            <v>4.5280613966273785E-4</v>
          </cell>
          <cell r="J173">
            <v>8.487144236813259E-4</v>
          </cell>
          <cell r="K173">
            <v>3.2068097397700137E-4</v>
          </cell>
          <cell r="L173">
            <v>1.8224357688664903E-4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3.1389222532958558</v>
          </cell>
          <cell r="K174">
            <v>1.4686722064689484</v>
          </cell>
          <cell r="L174">
            <v>0.71000794134629286</v>
          </cell>
          <cell r="M174">
            <v>0.28711006383194831</v>
          </cell>
          <cell r="N174">
            <v>0.39362606781362541</v>
          </cell>
          <cell r="O174">
            <v>0.3296131219866193</v>
          </cell>
          <cell r="P174">
            <v>0.28901391916791314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0.22806356325299135</v>
          </cell>
          <cell r="I175">
            <v>0.13313477083035366</v>
          </cell>
          <cell r="J175">
            <v>0.21385194674254043</v>
          </cell>
          <cell r="K175">
            <v>3.5583249667685245E-2</v>
          </cell>
          <cell r="L175">
            <v>3.4440170032948338E-2</v>
          </cell>
          <cell r="M175">
            <v>0.14771747035578883</v>
          </cell>
          <cell r="N175">
            <v>0.12888981464997701</v>
          </cell>
          <cell r="O175">
            <v>0.11101351492088232</v>
          </cell>
          <cell r="P175">
            <v>0.1247878422485897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0.20256554873049351</v>
          </cell>
          <cell r="I176">
            <v>0.24735410892250001</v>
          </cell>
          <cell r="J176">
            <v>0.32203221820081496</v>
          </cell>
          <cell r="K176">
            <v>0.10831227003649384</v>
          </cell>
          <cell r="L176">
            <v>8.0500651874102297E-2</v>
          </cell>
          <cell r="M176">
            <v>0.20634449027282253</v>
          </cell>
          <cell r="N176">
            <v>0.23739115806425537</v>
          </cell>
          <cell r="O176">
            <v>0.19469504725488251</v>
          </cell>
          <cell r="P176">
            <v>0.2413158904175928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I177">
            <v>0.29105899849705424</v>
          </cell>
          <cell r="J177">
            <v>0.19277571325474024</v>
          </cell>
          <cell r="K177">
            <v>0.14085370950936135</v>
          </cell>
          <cell r="L177">
            <v>8.9131229844716428E-2</v>
          </cell>
          <cell r="M177">
            <v>8.159191811123237E-2</v>
          </cell>
          <cell r="N177">
            <v>7.2194362142725899E-2</v>
          </cell>
          <cell r="O177">
            <v>8.227249689597313E-2</v>
          </cell>
          <cell r="P177">
            <v>4.5749647479683145E-2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2.3039245501380745</v>
          </cell>
          <cell r="K178">
            <v>1.8614206706933252</v>
          </cell>
          <cell r="L178">
            <v>0.22818868146429738</v>
          </cell>
          <cell r="M178">
            <v>0.50149042147575196</v>
          </cell>
          <cell r="N178">
            <v>0.52560115742482127</v>
          </cell>
          <cell r="O178">
            <v>0.21565078674721325</v>
          </cell>
          <cell r="P178">
            <v>0.17800466596816986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8.7790126813383441E-5</v>
          </cell>
          <cell r="I179">
            <v>1.1082755800364422E-3</v>
          </cell>
          <cell r="J179">
            <v>7.6775785917189139E-4</v>
          </cell>
          <cell r="K179">
            <v>4.9761553500811732E-4</v>
          </cell>
          <cell r="L179">
            <v>1.6850577301649077</v>
          </cell>
          <cell r="M179">
            <v>1.2208987732092848E-3</v>
          </cell>
          <cell r="N179">
            <v>2.5369747767170032E-3</v>
          </cell>
          <cell r="O179">
            <v>3.167715449156192E-3</v>
          </cell>
          <cell r="P179">
            <v>7.0303417521700839E-3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3.5751057406392938E-4</v>
          </cell>
          <cell r="I180">
            <v>1.6435466212940206</v>
          </cell>
          <cell r="J180">
            <v>1.8096196771245401</v>
          </cell>
          <cell r="K180">
            <v>2.5893365580634513</v>
          </cell>
          <cell r="L180">
            <v>6.987068923472556</v>
          </cell>
          <cell r="M180">
            <v>9.5823056685415313</v>
          </cell>
          <cell r="N180">
            <v>4.8505638422826207</v>
          </cell>
          <cell r="O180">
            <v>7.2477368334560621</v>
          </cell>
          <cell r="P180">
            <v>5.502522503809673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1.1069441971154377E-4</v>
          </cell>
          <cell r="I181">
            <v>1.6403380582047322</v>
          </cell>
          <cell r="J181">
            <v>1.8077380271410894</v>
          </cell>
          <cell r="K181">
            <v>1.8030285162669091</v>
          </cell>
          <cell r="L181">
            <v>3.1776801415679983</v>
          </cell>
          <cell r="M181">
            <v>3.7288264226033383</v>
          </cell>
          <cell r="N181">
            <v>3.8379024221977147</v>
          </cell>
          <cell r="O181">
            <v>3.7753387504224962</v>
          </cell>
          <cell r="P181">
            <v>3.2364358995202784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8.7217247663264437E-5</v>
          </cell>
          <cell r="I182">
            <v>8.4836592637058301E-4</v>
          </cell>
          <cell r="J182">
            <v>6.5485606835109745E-4</v>
          </cell>
          <cell r="K182">
            <v>0.78526568401958996</v>
          </cell>
          <cell r="L182">
            <v>2.1239171516481634</v>
          </cell>
          <cell r="M182">
            <v>1.7660358592310206</v>
          </cell>
          <cell r="N182">
            <v>1.0077435122999647</v>
          </cell>
          <cell r="O182">
            <v>0.40565812220934205</v>
          </cell>
          <cell r="P182">
            <v>3.5038872321223368E-3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7.180877987573707E-5</v>
          </cell>
          <cell r="I183">
            <v>1.2519215828819502E-3</v>
          </cell>
          <cell r="J183">
            <v>4.5903605592657361E-4</v>
          </cell>
          <cell r="K183">
            <v>5.4474224194519334E-4</v>
          </cell>
          <cell r="L183">
            <v>4.1390009148374227E-4</v>
          </cell>
          <cell r="M183">
            <v>4.086222487933977</v>
          </cell>
          <cell r="N183">
            <v>2.3809330082237993E-3</v>
          </cell>
          <cell r="O183">
            <v>3.0635722453750573</v>
          </cell>
          <cell r="P183">
            <v>2.2555523753050912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47.36149883589561</v>
          </cell>
          <cell r="F184">
            <v>48.283039432491243</v>
          </cell>
          <cell r="G184">
            <v>53.091502296614017</v>
          </cell>
          <cell r="H184">
            <v>52.98294047810711</v>
          </cell>
          <cell r="I184">
            <v>46.495578039089018</v>
          </cell>
          <cell r="J184">
            <v>29.191863630840686</v>
          </cell>
          <cell r="K184">
            <v>20.495194340389386</v>
          </cell>
          <cell r="L184">
            <v>11.894954800454993</v>
          </cell>
          <cell r="M184">
            <v>10.453028033751629</v>
          </cell>
          <cell r="N184">
            <v>10.161019496638975</v>
          </cell>
          <cell r="O184">
            <v>10.485239223303074</v>
          </cell>
          <cell r="P184">
            <v>9.3024787531402708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11.119038737065914</v>
          </cell>
          <cell r="F185">
            <v>11.847754657232109</v>
          </cell>
          <cell r="G185">
            <v>9.8766470807834992</v>
          </cell>
          <cell r="H185">
            <v>8.7816093536441819</v>
          </cell>
          <cell r="I185">
            <v>8.5370018438940587</v>
          </cell>
          <cell r="J185">
            <v>8.7971248262799513</v>
          </cell>
          <cell r="K185">
            <v>8.9019818997157447</v>
          </cell>
          <cell r="L185">
            <v>21.832469939807705</v>
          </cell>
          <cell r="M185">
            <v>29.3563353398152</v>
          </cell>
          <cell r="N185">
            <v>28.656611949607221</v>
          </cell>
          <cell r="O185">
            <v>35.84418824477433</v>
          </cell>
          <cell r="P185">
            <v>35.880907665110556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H186">
            <v>1.7299486638985406E-2</v>
          </cell>
          <cell r="I186">
            <v>9.6892339423865062E-2</v>
          </cell>
          <cell r="J186">
            <v>6.0905714229797334E-2</v>
          </cell>
          <cell r="K186">
            <v>0.10131064415081427</v>
          </cell>
          <cell r="L186">
            <v>1.9979329426061494E-3</v>
          </cell>
          <cell r="M186">
            <v>1.313342807039778E-3</v>
          </cell>
          <cell r="N186">
            <v>2.7318101393688696E-3</v>
          </cell>
          <cell r="O186">
            <v>1.3617124222989028E-3</v>
          </cell>
          <cell r="P186">
            <v>4.0759261140006072E-3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1.2339586536663167E-3</v>
          </cell>
          <cell r="G187">
            <v>5.3166287558781039E-5</v>
          </cell>
          <cell r="H187">
            <v>4.3095935157172697E-3</v>
          </cell>
          <cell r="I187">
            <v>5.1265172105920079E-3</v>
          </cell>
          <cell r="J187">
            <v>2.8954015559213087E-3</v>
          </cell>
          <cell r="K187">
            <v>3.3989278138952359E-3</v>
          </cell>
          <cell r="L187">
            <v>3.0191642507918911E-3</v>
          </cell>
          <cell r="M187">
            <v>3.8988751494523294E-3</v>
          </cell>
          <cell r="N187">
            <v>3.3150980403770323E-3</v>
          </cell>
          <cell r="O187">
            <v>4.526595208372103E-3</v>
          </cell>
          <cell r="P187">
            <v>1.7449236544907779E-2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4.2186851382987607</v>
          </cell>
          <cell r="M188">
            <v>8.9839671433579706</v>
          </cell>
          <cell r="N188">
            <v>9.6364422523304807</v>
          </cell>
          <cell r="O188">
            <v>15.470740900507591</v>
          </cell>
          <cell r="P188">
            <v>15.49788644900392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3.3698413160708819E-3</v>
          </cell>
          <cell r="K189">
            <v>4.1550826435930496E-3</v>
          </cell>
          <cell r="L189">
            <v>1.2239170760946645E-2</v>
          </cell>
          <cell r="M189">
            <v>1.1014793727102319E-2</v>
          </cell>
          <cell r="N189">
            <v>1.4112552417516532E-2</v>
          </cell>
          <cell r="O189">
            <v>1.5319648361735006E-2</v>
          </cell>
          <cell r="P189">
            <v>3.5895209375263408E-2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3.4188015132655325</v>
          </cell>
          <cell r="F190">
            <v>3.4286982466685316</v>
          </cell>
          <cell r="G190">
            <v>8.393807467623779E-5</v>
          </cell>
          <cell r="H190">
            <v>1.9392906677517748E-2</v>
          </cell>
          <cell r="I190">
            <v>1.5088853251955414E-2</v>
          </cell>
          <cell r="J190">
            <v>9.7346154103430168E-3</v>
          </cell>
          <cell r="K190">
            <v>6.805488926641989E-3</v>
          </cell>
          <cell r="L190">
            <v>2.4921329522800189E-3</v>
          </cell>
          <cell r="M190">
            <v>1.6501833797831803E-3</v>
          </cell>
          <cell r="N190">
            <v>0.15405957077179389</v>
          </cell>
          <cell r="O190">
            <v>1.9607771537750451E-3</v>
          </cell>
          <cell r="P190">
            <v>5.9344148468264144E-3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1.0888539687179423E-3</v>
          </cell>
          <cell r="K191">
            <v>1.821758398190667E-3</v>
          </cell>
          <cell r="L191">
            <v>1.5123711807824964E-3</v>
          </cell>
          <cell r="M191">
            <v>1.9120062575557076E-3</v>
          </cell>
          <cell r="N191">
            <v>9.7929954834475738E-2</v>
          </cell>
          <cell r="O191">
            <v>4.0698415505454992E-3</v>
          </cell>
          <cell r="P191">
            <v>2.8999251825837881E-2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7.118809338589676</v>
          </cell>
          <cell r="F192">
            <v>8.2974163839601314</v>
          </cell>
          <cell r="G192">
            <v>7.7090538782186862</v>
          </cell>
          <cell r="H192">
            <v>8.0996699336105529</v>
          </cell>
          <cell r="I192">
            <v>8.4173796243063705</v>
          </cell>
          <cell r="J192">
            <v>8.7138460518181446</v>
          </cell>
          <cell r="K192">
            <v>8.7776318842049186</v>
          </cell>
          <cell r="L192">
            <v>10.023019390514637</v>
          </cell>
          <cell r="M192">
            <v>8.9673112723305053</v>
          </cell>
          <cell r="N192">
            <v>9.0745202916828287</v>
          </cell>
          <cell r="O192">
            <v>9.0743182204403823</v>
          </cell>
          <cell r="P192">
            <v>9.075048526523366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0.58142788521070776</v>
          </cell>
          <cell r="F193">
            <v>0.12040606794977166</v>
          </cell>
          <cell r="G193">
            <v>2.167456098202579</v>
          </cell>
          <cell r="H193">
            <v>0.64093743320140761</v>
          </cell>
          <cell r="I193">
            <v>2.5145097012746528E-3</v>
          </cell>
          <cell r="J193">
            <v>1.7642239013809897E-3</v>
          </cell>
          <cell r="K193">
            <v>1.6754448735123374E-3</v>
          </cell>
          <cell r="L193">
            <v>9.7954762248004981E-4</v>
          </cell>
          <cell r="M193">
            <v>1.5255491373496956E-3</v>
          </cell>
          <cell r="N193">
            <v>4.0461345800303555E-2</v>
          </cell>
          <cell r="O193">
            <v>1.8650540092987299E-3</v>
          </cell>
          <cell r="P193">
            <v>5.976356552887677E-3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3.5201240795790958E-3</v>
          </cell>
          <cell r="K194">
            <v>5.1826687041818011E-3</v>
          </cell>
          <cell r="L194">
            <v>7.5685250912844424</v>
          </cell>
          <cell r="M194">
            <v>11.383742173668418</v>
          </cell>
          <cell r="N194">
            <v>9.6330390735900782</v>
          </cell>
          <cell r="O194">
            <v>11.270418807529245</v>
          </cell>
          <cell r="P194">
            <v>11.210378333152107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0.38365330565172534</v>
          </cell>
          <cell r="K195">
            <v>0.31146091529630904</v>
          </cell>
          <cell r="L195">
            <v>1.7322291101202548E-6</v>
          </cell>
          <cell r="M195">
            <v>9.1181059368114373E-4</v>
          </cell>
          <cell r="N195">
            <v>1.8035328575198893E-3</v>
          </cell>
          <cell r="O195">
            <v>8.594768227089078E-4</v>
          </cell>
          <cell r="P195">
            <v>1.6097507448215125E-3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1.8161256063674578</v>
          </cell>
          <cell r="F196">
            <v>1.8125532652019931</v>
          </cell>
          <cell r="G196">
            <v>3.2010503707410525</v>
          </cell>
          <cell r="H196">
            <v>3.2375155176761083</v>
          </cell>
          <cell r="I196">
            <v>3.2581719468374675</v>
          </cell>
          <cell r="J196">
            <v>3.2468335820296272</v>
          </cell>
          <cell r="K196">
            <v>3.2518822664889737</v>
          </cell>
          <cell r="L196">
            <v>3.1683417249960266</v>
          </cell>
          <cell r="M196">
            <v>1.4136396966856875</v>
          </cell>
          <cell r="N196">
            <v>1.7293747465499076</v>
          </cell>
          <cell r="O196">
            <v>1.1641154089988557</v>
          </cell>
          <cell r="P196">
            <v>1.0570287251222192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1.1997899678068213</v>
          </cell>
          <cell r="F197">
            <v>1.2032631151670596</v>
          </cell>
          <cell r="G197">
            <v>2.9457123943231396E-5</v>
          </cell>
          <cell r="H197">
            <v>6.8057226452071396E-3</v>
          </cell>
          <cell r="I197">
            <v>5.2952634679611964E-3</v>
          </cell>
          <cell r="J197">
            <v>3.4162538727296105E-3</v>
          </cell>
          <cell r="K197">
            <v>2.3883098531819577E-3</v>
          </cell>
          <cell r="L197">
            <v>8.7458605098439119E-4</v>
          </cell>
          <cell r="M197">
            <v>5.7911331103112232E-4</v>
          </cell>
          <cell r="N197">
            <v>5.40654749155269E-2</v>
          </cell>
          <cell r="O197">
            <v>6.8811270530796465E-4</v>
          </cell>
          <cell r="P197">
            <v>2.0826161947100994E-3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1.2353479837091063E-3</v>
          </cell>
          <cell r="K198">
            <v>1.8187993346839104E-3</v>
          </cell>
          <cell r="L198">
            <v>2.6560888195418286</v>
          </cell>
          <cell r="M198">
            <v>3.9949963760899907</v>
          </cell>
          <cell r="N198">
            <v>3.3806067989436985</v>
          </cell>
          <cell r="O198">
            <v>3.9552268143636602</v>
          </cell>
          <cell r="P198">
            <v>3.9341562846647165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1.3529547833822157E-5</v>
          </cell>
          <cell r="H199">
            <v>0.22503712909680992</v>
          </cell>
          <cell r="I199">
            <v>0.22517887852439231</v>
          </cell>
          <cell r="J199">
            <v>0.22519187873451277</v>
          </cell>
          <cell r="K199">
            <v>0.22521059899009513</v>
          </cell>
          <cell r="L199">
            <v>0.23149975202615508</v>
          </cell>
          <cell r="M199">
            <v>0.25686328946566678</v>
          </cell>
          <cell r="N199">
            <v>0.25855952824384304</v>
          </cell>
          <cell r="O199">
            <v>0.2590077456144369</v>
          </cell>
          <cell r="P199">
            <v>0.2808410414273701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1.1094256686645154E-5</v>
          </cell>
          <cell r="H200">
            <v>7.0558744778881615E-4</v>
          </cell>
          <cell r="I200">
            <v>3.5117217199836901E-3</v>
          </cell>
          <cell r="J200">
            <v>2.182513609403938E-3</v>
          </cell>
          <cell r="K200">
            <v>2.8714434933183415E-3</v>
          </cell>
          <cell r="L200">
            <v>0.88130989878920662</v>
          </cell>
          <cell r="M200">
            <v>0.86795469395890912</v>
          </cell>
          <cell r="N200">
            <v>0.87425243387629414</v>
          </cell>
          <cell r="O200">
            <v>0.87458446406155144</v>
          </cell>
          <cell r="P200">
            <v>0.87462578744296104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1.112539793086903E-5</v>
          </cell>
          <cell r="H201">
            <v>7.0764637572640705E-4</v>
          </cell>
          <cell r="I201">
            <v>3.5046758613069525E-3</v>
          </cell>
          <cell r="J201">
            <v>1.556276927353424E-3</v>
          </cell>
          <cell r="K201">
            <v>2.464006098155148E-3</v>
          </cell>
          <cell r="L201">
            <v>2.9050729589154823E-2</v>
          </cell>
          <cell r="M201">
            <v>2.579573466946149E-2</v>
          </cell>
          <cell r="N201">
            <v>2.2453620885898144E-2</v>
          </cell>
          <cell r="O201">
            <v>2.2640504057194803E-2</v>
          </cell>
          <cell r="P201">
            <v>2.1759173180288097E-2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3.0159155741742762</v>
          </cell>
          <cell r="F202">
            <v>3.0158163803690514</v>
          </cell>
          <cell r="G202">
            <v>3.2011319657269524</v>
          </cell>
          <cell r="H202">
            <v>3.0179318502290231</v>
          </cell>
          <cell r="I202">
            <v>3.0313598212652071</v>
          </cell>
          <cell r="J202">
            <v>3.0222705354952297</v>
          </cell>
          <cell r="K202">
            <v>3.0248399329478706</v>
          </cell>
          <cell r="L202">
            <v>4.6833135787056017</v>
          </cell>
          <cell r="M202">
            <v>4.258609240975038</v>
          </cell>
          <cell r="N202">
            <v>4.0088050007568938</v>
          </cell>
          <cell r="O202">
            <v>3.9637236651413379</v>
          </cell>
          <cell r="P202">
            <v>3.8160621274537667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4.7608932713731796E-3</v>
          </cell>
          <cell r="K203">
            <v>6.5867500566510438E-3</v>
          </cell>
          <cell r="L203">
            <v>0.10861786102441831</v>
          </cell>
          <cell r="M203">
            <v>0.10378989991259137</v>
          </cell>
          <cell r="N203">
            <v>0.11485116674177566</v>
          </cell>
          <cell r="O203">
            <v>3.2081027276599061E-2</v>
          </cell>
          <cell r="P203">
            <v>3.0125513652571191E-2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5.6294376945383977</v>
          </cell>
          <cell r="F204">
            <v>5.7490253072953141</v>
          </cell>
          <cell r="G204">
            <v>5.31623291860606</v>
          </cell>
          <cell r="H204">
            <v>5.8048923818513902</v>
          </cell>
          <cell r="I204">
            <v>5.7928095197519633</v>
          </cell>
          <cell r="J204">
            <v>8.4095277323168247</v>
          </cell>
          <cell r="K204">
            <v>9.213265271799612</v>
          </cell>
          <cell r="L204">
            <v>9.8445763419515355</v>
          </cell>
          <cell r="M204">
            <v>10.599045010991158</v>
          </cell>
          <cell r="N204">
            <v>11.317858534555912</v>
          </cell>
          <cell r="O204">
            <v>11.397577360730089</v>
          </cell>
          <cell r="P204">
            <v>11.399795652681727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2.0848634745812675</v>
          </cell>
          <cell r="I205">
            <v>1.7638065110012762</v>
          </cell>
          <cell r="J205">
            <v>4.9806371844798164E-3</v>
          </cell>
          <cell r="K205">
            <v>4.0561943846523186E-3</v>
          </cell>
          <cell r="L205">
            <v>4.4668687423601156E-5</v>
          </cell>
          <cell r="M205">
            <v>7.0174965262127331E-5</v>
          </cell>
          <cell r="N205">
            <v>7.3413638981534849E-5</v>
          </cell>
          <cell r="O205">
            <v>8.2429485280230964E-5</v>
          </cell>
          <cell r="P205">
            <v>1.179334072617703E-4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1.3280272296329627</v>
          </cell>
          <cell r="F206">
            <v>3.9449000028188927</v>
          </cell>
          <cell r="G206">
            <v>4.3847516776969675</v>
          </cell>
          <cell r="H206">
            <v>4.3847805006526048</v>
          </cell>
          <cell r="I206">
            <v>4.384785748504771</v>
          </cell>
          <cell r="J206">
            <v>4.3972782195114393</v>
          </cell>
          <cell r="K206">
            <v>4.5586978048985118</v>
          </cell>
          <cell r="L206">
            <v>8.200578262570529</v>
          </cell>
          <cell r="M206">
            <v>8.2005816436862649</v>
          </cell>
          <cell r="N206">
            <v>8.2005887637400203</v>
          </cell>
          <cell r="O206">
            <v>8.2005972336036308</v>
          </cell>
          <cell r="P206">
            <v>8.2007284224706662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1.1495800965221521E-3</v>
          </cell>
          <cell r="K207">
            <v>1.1037547446827254E-3</v>
          </cell>
          <cell r="L207">
            <v>1.0902244602072271E-2</v>
          </cell>
          <cell r="M207">
            <v>4.549838593256042E-3</v>
          </cell>
          <cell r="N207">
            <v>1.1521393881506321E-2</v>
          </cell>
          <cell r="O207">
            <v>9.555918519766466E-3</v>
          </cell>
          <cell r="P207">
            <v>1.0260226826676582E-2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9.1404344716023377E-4</v>
          </cell>
          <cell r="G208">
            <v>3.9382435228726658E-5</v>
          </cell>
          <cell r="H208">
            <v>3.1922914931239005E-3</v>
          </cell>
          <cell r="I208">
            <v>3.7974201559940811E-3</v>
          </cell>
          <cell r="J208">
            <v>2.1447418932750424E-3</v>
          </cell>
          <cell r="K208">
            <v>2.5177243065890604E-3</v>
          </cell>
          <cell r="L208">
            <v>2.2364179635495497E-3</v>
          </cell>
          <cell r="M208">
            <v>2.8880556662609835E-3</v>
          </cell>
          <cell r="N208">
            <v>2.4556281780570605E-3</v>
          </cell>
          <cell r="O208">
            <v>3.3530334876830368E-3</v>
          </cell>
          <cell r="P208">
            <v>1.2925360403635388E-2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2.2506529736963979E-3</v>
          </cell>
          <cell r="K209">
            <v>2.7751007334258357E-3</v>
          </cell>
          <cell r="L209">
            <v>8.1743095549734711E-3</v>
          </cell>
          <cell r="M209">
            <v>7.3565714024362797E-3</v>
          </cell>
          <cell r="N209">
            <v>9.4255055611828613E-3</v>
          </cell>
          <cell r="O209">
            <v>1.0231045538700662E-2</v>
          </cell>
          <cell r="P209">
            <v>2.3973728180200209E-2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0.43676101224088454</v>
          </cell>
          <cell r="F210">
            <v>0.55210200971012779</v>
          </cell>
          <cell r="G210">
            <v>1.200318581569471</v>
          </cell>
          <cell r="H210">
            <v>4.2075304211580304</v>
          </cell>
          <cell r="I210">
            <v>4.2075894994966623</v>
          </cell>
          <cell r="J210">
            <v>4.2076064877942807</v>
          </cell>
          <cell r="K210">
            <v>4.2076094183043038</v>
          </cell>
          <cell r="L210">
            <v>4.207612307520014</v>
          </cell>
          <cell r="M210">
            <v>4.2076284720820398</v>
          </cell>
          <cell r="N210">
            <v>4.2076347579016771</v>
          </cell>
          <cell r="O210">
            <v>4.2076605686744761</v>
          </cell>
          <cell r="P210">
            <v>4.2079090563312294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1.1839839004735149</v>
          </cell>
          <cell r="F211">
            <v>1.1839867426017652</v>
          </cell>
          <cell r="G211">
            <v>1.183990132525877</v>
          </cell>
          <cell r="H211">
            <v>1.1839948998108976</v>
          </cell>
          <cell r="I211">
            <v>1.1840018632467331</v>
          </cell>
          <cell r="J211">
            <v>1.1840091539984172</v>
          </cell>
          <cell r="K211">
            <v>1.1840128653755519</v>
          </cell>
          <cell r="L211">
            <v>1.1840205254415452</v>
          </cell>
          <cell r="M211">
            <v>1.184037051682679</v>
          </cell>
          <cell r="N211">
            <v>1.184059932186371</v>
          </cell>
          <cell r="O211">
            <v>1.1846740556907724</v>
          </cell>
          <cell r="P211">
            <v>1.3255148302154658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1.2890983572577779</v>
          </cell>
          <cell r="F212">
            <v>3.3714213198305538</v>
          </cell>
          <cell r="G212">
            <v>2.8894758031278576</v>
          </cell>
          <cell r="H212">
            <v>2.8894540745554895</v>
          </cell>
          <cell r="I212">
            <v>2.8900932344383214</v>
          </cell>
          <cell r="J212">
            <v>3.0855388126606176</v>
          </cell>
          <cell r="K212">
            <v>4.2355105871511327</v>
          </cell>
          <cell r="L212">
            <v>8.1281632410250495</v>
          </cell>
          <cell r="M212">
            <v>10.425741340203734</v>
          </cell>
          <cell r="N212">
            <v>11.014940444725489</v>
          </cell>
          <cell r="O212">
            <v>11.015119075600422</v>
          </cell>
          <cell r="P212">
            <v>11.026977616570763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4.0477869980016532</v>
          </cell>
          <cell r="F213">
            <v>4.5877332228489642</v>
          </cell>
          <cell r="G213">
            <v>4.4254315006799123</v>
          </cell>
          <cell r="H213">
            <v>4.5110946264871439</v>
          </cell>
          <cell r="I213">
            <v>4.9365166809444316</v>
          </cell>
          <cell r="J213">
            <v>6.7062706689409568</v>
          </cell>
          <cell r="K213">
            <v>6.7062933084152547</v>
          </cell>
          <cell r="L213">
            <v>6.7063008575606302</v>
          </cell>
          <cell r="M213">
            <v>6.7063553527662005</v>
          </cell>
          <cell r="N213">
            <v>6.7065171662411753</v>
          </cell>
          <cell r="O213">
            <v>7.2711873725759135</v>
          </cell>
          <cell r="P213">
            <v>7.2740473469332168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5.3030837579742398</v>
          </cell>
          <cell r="I214">
            <v>18.522357703928702</v>
          </cell>
          <cell r="J214">
            <v>38.627431259301197</v>
          </cell>
          <cell r="K214">
            <v>68.679947156347197</v>
          </cell>
          <cell r="L214">
            <v>93.872736665700003</v>
          </cell>
          <cell r="M214">
            <v>93.872768892889695</v>
          </cell>
          <cell r="N214">
            <v>94.928490332651407</v>
          </cell>
          <cell r="O214">
            <v>96.636559712179903</v>
          </cell>
          <cell r="P214">
            <v>98.328594507065205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1.1839839004735149</v>
          </cell>
          <cell r="F215">
            <v>1.1839867426017652</v>
          </cell>
          <cell r="G215">
            <v>1.183990132525877</v>
          </cell>
          <cell r="H215">
            <v>1.1839948998108976</v>
          </cell>
          <cell r="I215">
            <v>1.1840018632467331</v>
          </cell>
          <cell r="J215">
            <v>1.1840091539984172</v>
          </cell>
          <cell r="K215">
            <v>1.1840128653755519</v>
          </cell>
          <cell r="L215">
            <v>1.1840205254415452</v>
          </cell>
          <cell r="M215">
            <v>1.184037051682679</v>
          </cell>
          <cell r="N215">
            <v>1.184059932186371</v>
          </cell>
          <cell r="O215">
            <v>1.1846740556907724</v>
          </cell>
          <cell r="P215">
            <v>1.3255148302154658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5.9797998444153269</v>
          </cell>
          <cell r="F216">
            <v>6.9698297625265146</v>
          </cell>
          <cell r="G216">
            <v>6.4756052577036982</v>
          </cell>
          <cell r="H216">
            <v>6.8037227442328678</v>
          </cell>
          <cell r="I216">
            <v>7.0705988844173469</v>
          </cell>
          <cell r="J216">
            <v>7.3196306835272438</v>
          </cell>
          <cell r="K216">
            <v>7.3732107827321345</v>
          </cell>
          <cell r="L216">
            <v>8.4193362880322944</v>
          </cell>
          <cell r="M216">
            <v>7.5325414687576266</v>
          </cell>
          <cell r="N216">
            <v>7.6225970450135758</v>
          </cell>
          <cell r="O216">
            <v>7.6224273051699152</v>
          </cell>
          <cell r="P216">
            <v>7.6230407622796221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30.256665896449324</v>
          </cell>
          <cell r="F217">
            <v>25.547254319841723</v>
          </cell>
          <cell r="G217">
            <v>19.132819819771193</v>
          </cell>
          <cell r="H217">
            <v>15.857683220446733</v>
          </cell>
          <cell r="I217">
            <v>8.7653906876723582</v>
          </cell>
          <cell r="J217">
            <v>5.9727732994690257</v>
          </cell>
          <cell r="K217">
            <v>3.1624646579364857</v>
          </cell>
          <cell r="L217">
            <v>0.86659883678862404</v>
          </cell>
          <cell r="M217">
            <v>0.85350526061779164</v>
          </cell>
          <cell r="N217">
            <v>0.85970198199581227</v>
          </cell>
          <cell r="O217">
            <v>0.86003270550475608</v>
          </cell>
          <cell r="P217">
            <v>0.86009895036973727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4.3192853449450404</v>
          </cell>
          <cell r="F218">
            <v>4.3223990907795073</v>
          </cell>
          <cell r="G218">
            <v>2.9343721871700854</v>
          </cell>
          <cell r="H218">
            <v>2.3814374609449764</v>
          </cell>
          <cell r="I218">
            <v>1.6019438209500692</v>
          </cell>
          <cell r="J218">
            <v>0.51700962081751567</v>
          </cell>
          <cell r="K218">
            <v>0.31008232793500551</v>
          </cell>
          <cell r="L218">
            <v>0.86195063568321728</v>
          </cell>
          <cell r="M218">
            <v>1.1119546129620734</v>
          </cell>
          <cell r="N218">
            <v>0.94625577837057007</v>
          </cell>
          <cell r="O218">
            <v>0.94082637071910791</v>
          </cell>
          <cell r="P218">
            <v>0.91261039411923917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5.2098276015212562E-4</v>
          </cell>
          <cell r="K219">
            <v>8.7165473597639531E-4</v>
          </cell>
          <cell r="L219">
            <v>7.2362257453707996E-4</v>
          </cell>
          <cell r="M219">
            <v>9.1483552993096057E-4</v>
          </cell>
          <cell r="N219">
            <v>4.6856437719844872E-2</v>
          </cell>
          <cell r="O219">
            <v>1.9472926079165066E-3</v>
          </cell>
          <cell r="P219">
            <v>1.3875240108056396E-2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0.27819516038789832</v>
          </cell>
          <cell r="F220">
            <v>5.7610558827641954E-2</v>
          </cell>
          <cell r="G220">
            <v>1.0370603340682196</v>
          </cell>
          <cell r="H220">
            <v>0.30666862832603259</v>
          </cell>
          <cell r="I220">
            <v>1.2031146896050971E-3</v>
          </cell>
          <cell r="J220">
            <v>8.4412626860334459E-4</v>
          </cell>
          <cell r="K220">
            <v>8.0164826483843891E-4</v>
          </cell>
          <cell r="L220">
            <v>4.6868307295696139E-4</v>
          </cell>
          <cell r="M220">
            <v>7.2992781691373003E-4</v>
          </cell>
          <cell r="N220">
            <v>1.9359495598231361E-2</v>
          </cell>
          <cell r="O220">
            <v>8.9237033937738218E-4</v>
          </cell>
          <cell r="P220">
            <v>2.8595007430084578E-3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4.5974805053329373</v>
          </cell>
          <cell r="F221">
            <v>4.3800096496071443</v>
          </cell>
          <cell r="G221">
            <v>3.9714325212383041</v>
          </cell>
          <cell r="H221">
            <v>2.68810608927101</v>
          </cell>
          <cell r="I221">
            <v>1.6031469356396748</v>
          </cell>
          <cell r="J221">
            <v>0.51837472984627142</v>
          </cell>
          <cell r="K221">
            <v>0.31175563093582032</v>
          </cell>
          <cell r="L221">
            <v>0.86314294133071079</v>
          </cell>
          <cell r="M221">
            <v>1.1135993763089176</v>
          </cell>
          <cell r="N221">
            <v>1.0124717116886464</v>
          </cell>
          <cell r="O221">
            <v>0.94366603366640156</v>
          </cell>
          <cell r="P221">
            <v>0.92934513497030424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82.748032166327675</v>
          </cell>
          <cell r="F222">
            <v>78.833242528496726</v>
          </cell>
          <cell r="G222">
            <v>71.48403562585365</v>
          </cell>
          <cell r="H222">
            <v>48.3642224687623</v>
          </cell>
          <cell r="I222">
            <v>23.02039768909259</v>
          </cell>
          <cell r="J222">
            <v>9.2041980935890564</v>
          </cell>
          <cell r="K222">
            <v>5.3282448462997261</v>
          </cell>
          <cell r="L222">
            <v>1.3401596154650117</v>
          </cell>
          <cell r="M222">
            <v>1.2951211071084379</v>
          </cell>
          <cell r="N222">
            <v>1.2691042047773249</v>
          </cell>
          <cell r="O222">
            <v>1.1570850018934387</v>
          </cell>
          <cell r="P222">
            <v>1.1148215855091614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60.231911432003017</v>
          </cell>
          <cell r="F223">
            <v>51.320074512476324</v>
          </cell>
          <cell r="G223">
            <v>47.912933531416954</v>
          </cell>
          <cell r="H223">
            <v>39.125533832363203</v>
          </cell>
          <cell r="I223">
            <v>13.263418933476199</v>
          </cell>
          <cell r="J223">
            <v>3.7691164021716898E-2</v>
          </cell>
          <cell r="K223">
            <v>3.2125201183838929E-2</v>
          </cell>
          <cell r="L223">
            <v>2.858083184922152E-2</v>
          </cell>
          <cell r="M223">
            <v>2.5416949975663707E-2</v>
          </cell>
          <cell r="N223">
            <v>2.2134547899798861E-2</v>
          </cell>
          <cell r="O223">
            <v>2.2324110157237863E-2</v>
          </cell>
          <cell r="P223">
            <v>2.1484879342642284E-2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2.9473890760153837E-5</v>
          </cell>
          <cell r="I224">
            <v>1.6896173837575878E-4</v>
          </cell>
          <cell r="J224">
            <v>3.293404471638615</v>
          </cell>
          <cell r="K224">
            <v>3.8421818648870714</v>
          </cell>
          <cell r="L224">
            <v>3.8422126911381067</v>
          </cell>
          <cell r="M224">
            <v>3.8422177349864364</v>
          </cell>
          <cell r="N224">
            <v>3.8422231372447442</v>
          </cell>
          <cell r="O224">
            <v>3.8422286578984912</v>
          </cell>
          <cell r="P224">
            <v>3.8422495785829796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2.9453198930423919E-5</v>
          </cell>
          <cell r="I225">
            <v>1.6894991829708941E-4</v>
          </cell>
          <cell r="J225">
            <v>3.293404471638615</v>
          </cell>
          <cell r="K225">
            <v>3.8421818648870714</v>
          </cell>
          <cell r="L225">
            <v>3.8422126911381067</v>
          </cell>
          <cell r="M225">
            <v>3.8422177349864364</v>
          </cell>
          <cell r="N225">
            <v>3.8422231372447442</v>
          </cell>
          <cell r="O225">
            <v>3.8422286578984912</v>
          </cell>
          <cell r="P225">
            <v>3.8422495785829796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1.2890983572577779</v>
          </cell>
          <cell r="F226">
            <v>3.3714213198305538</v>
          </cell>
          <cell r="G226">
            <v>2.8894758031278576</v>
          </cell>
          <cell r="H226">
            <v>2.8894540745554895</v>
          </cell>
          <cell r="I226">
            <v>2.8900932344383214</v>
          </cell>
          <cell r="J226">
            <v>3.0855388126606176</v>
          </cell>
          <cell r="K226">
            <v>4.2355105871511327</v>
          </cell>
          <cell r="L226">
            <v>8.1281632410250495</v>
          </cell>
          <cell r="M226">
            <v>10.425741340203734</v>
          </cell>
          <cell r="N226">
            <v>11.014940444725489</v>
          </cell>
          <cell r="O226">
            <v>11.015119075600422</v>
          </cell>
          <cell r="P226">
            <v>11.026977616570763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1.2890983572577779</v>
          </cell>
          <cell r="F227">
            <v>3.3714213198305538</v>
          </cell>
          <cell r="G227">
            <v>2.8894758031278576</v>
          </cell>
          <cell r="H227">
            <v>2.8894540745554895</v>
          </cell>
          <cell r="I227">
            <v>2.8900932344383214</v>
          </cell>
          <cell r="J227">
            <v>3.0855388126606176</v>
          </cell>
          <cell r="K227">
            <v>4.2355105871511327</v>
          </cell>
          <cell r="L227">
            <v>8.1281632410250495</v>
          </cell>
          <cell r="M227">
            <v>10.425741340203734</v>
          </cell>
          <cell r="N227">
            <v>11.014940444725489</v>
          </cell>
          <cell r="O227">
            <v>11.015119075600422</v>
          </cell>
          <cell r="P227">
            <v>11.026977616570763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0.22806356325299096</v>
          </cell>
          <cell r="I228">
            <v>0.13313477083035319</v>
          </cell>
          <cell r="J228">
            <v>0.21385169869551857</v>
          </cell>
          <cell r="K228">
            <v>3.5583249667685231E-2</v>
          </cell>
          <cell r="L228">
            <v>3.4438638364420238E-2</v>
          </cell>
          <cell r="M228">
            <v>0.14771765548533197</v>
          </cell>
          <cell r="N228">
            <v>0.12888981464997681</v>
          </cell>
          <cell r="O228">
            <v>0.11101370831930397</v>
          </cell>
          <cell r="P228">
            <v>0.12478317936736254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0.20256554873049387</v>
          </cell>
          <cell r="I229">
            <v>0.24735410892249712</v>
          </cell>
          <cell r="J229">
            <v>0.3220331683163169</v>
          </cell>
          <cell r="K229">
            <v>0.10831227003649378</v>
          </cell>
          <cell r="L229">
            <v>8.0499849067857884E-2</v>
          </cell>
          <cell r="M229">
            <v>0.20634452357519545</v>
          </cell>
          <cell r="N229">
            <v>0.23739115806425409</v>
          </cell>
          <cell r="O229">
            <v>0.19469434133138519</v>
          </cell>
          <cell r="P229">
            <v>0.24131329092473033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1.096852136592282E-4</v>
          </cell>
          <cell r="G230">
            <v>4.7258922274472044E-6</v>
          </cell>
          <cell r="H230">
            <v>3.8307497917486848E-4</v>
          </cell>
          <cell r="I230">
            <v>4.5569041871929E-4</v>
          </cell>
          <cell r="J230">
            <v>2.5736902719300536E-4</v>
          </cell>
          <cell r="K230">
            <v>3.0212691679068769E-4</v>
          </cell>
          <cell r="L230">
            <v>2.6837015562594592E-4</v>
          </cell>
          <cell r="M230">
            <v>3.4656667995131831E-4</v>
          </cell>
          <cell r="N230">
            <v>2.9467538136684749E-4</v>
          </cell>
          <cell r="O230">
            <v>4.0236401852196456E-4</v>
          </cell>
          <cell r="P230">
            <v>1.5510432484362481E-3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2.7700597299973149E-4</v>
          </cell>
          <cell r="K231">
            <v>3.3604240492739776E-4</v>
          </cell>
          <cell r="L231">
            <v>9.8091714659681649E-4</v>
          </cell>
          <cell r="M231">
            <v>8.8278856829235384E-4</v>
          </cell>
          <cell r="N231">
            <v>1.1318145173102733E-3</v>
          </cell>
          <cell r="O231">
            <v>1.2277254646440802E-3</v>
          </cell>
          <cell r="P231">
            <v>2.8768473816240272E-3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0.46791808744465918</v>
          </cell>
          <cell r="F232">
            <v>0.4692726149151521</v>
          </cell>
          <cell r="G232">
            <v>1.1488278337860233E-5</v>
          </cell>
          <cell r="H232">
            <v>2.6542318316307794E-3</v>
          </cell>
          <cell r="I232">
            <v>2.0651527525048616E-3</v>
          </cell>
          <cell r="J232">
            <v>1.3323390103645466E-3</v>
          </cell>
          <cell r="K232">
            <v>9.3144084274096269E-4</v>
          </cell>
          <cell r="L232">
            <v>3.4108855988391204E-4</v>
          </cell>
          <cell r="M232">
            <v>2.258541913021371E-4</v>
          </cell>
          <cell r="N232">
            <v>2.1085535217055463E-2</v>
          </cell>
          <cell r="O232">
            <v>2.6836395507010582E-4</v>
          </cell>
          <cell r="P232">
            <v>8.1222031593693709E-4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4.8178571364655096E-4</v>
          </cell>
          <cell r="K233">
            <v>7.0933174052672501E-4</v>
          </cell>
          <cell r="L233">
            <v>1.0358746396213121</v>
          </cell>
          <cell r="M233">
            <v>1.5580485866750933</v>
          </cell>
          <cell r="N233">
            <v>1.3184366515880417</v>
          </cell>
          <cell r="O233">
            <v>1.5425384576018255</v>
          </cell>
          <cell r="P233">
            <v>1.5343209510192375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1.3800290227194789E-3</v>
          </cell>
          <cell r="K234">
            <v>4.0408786652420068E-3</v>
          </cell>
          <cell r="L234">
            <v>6.1344900283183484E-2</v>
          </cell>
          <cell r="M234">
            <v>1.7649509772672785</v>
          </cell>
          <cell r="N234">
            <v>10.502043768810257</v>
          </cell>
          <cell r="O234">
            <v>11.392289541414746</v>
          </cell>
          <cell r="P234">
            <v>16.250625415718591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7.8134671466282453E-3</v>
          </cell>
          <cell r="I235">
            <v>1.2375076053180473E-2</v>
          </cell>
          <cell r="J235">
            <v>1.4256910126404034E-2</v>
          </cell>
          <cell r="K235">
            <v>1.347297998201244E-2</v>
          </cell>
          <cell r="L235">
            <v>4.7259827574488216E-5</v>
          </cell>
          <cell r="M235">
            <v>6.8885242432464906E-5</v>
          </cell>
          <cell r="N235">
            <v>7.0998491320268704E-5</v>
          </cell>
          <cell r="O235">
            <v>8.0394783133974867E-5</v>
          </cell>
          <cell r="P235">
            <v>1.2025221633482665E-4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I236">
            <v>0.29105899849705413</v>
          </cell>
          <cell r="J236">
            <v>0.19278275322799709</v>
          </cell>
          <cell r="K236">
            <v>0.14085480551249391</v>
          </cell>
          <cell r="L236">
            <v>8.9128042560833537E-2</v>
          </cell>
          <cell r="M236">
            <v>8.1591918111232717E-2</v>
          </cell>
          <cell r="N236">
            <v>7.2200765875185244E-2</v>
          </cell>
          <cell r="O236">
            <v>8.2276489861294613E-2</v>
          </cell>
          <cell r="P236">
            <v>4.5749115177195931E-2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1.0159060306865321E-2</v>
          </cell>
          <cell r="K237">
            <v>1.1910290291653792E-2</v>
          </cell>
          <cell r="L237">
            <v>0.17187638888058601</v>
          </cell>
          <cell r="M237">
            <v>6.667372893489372E-2</v>
          </cell>
          <cell r="N237">
            <v>8.4595483171216498E-2</v>
          </cell>
          <cell r="O237">
            <v>6.3419057029162243E-2</v>
          </cell>
          <cell r="P237">
            <v>5.6459083044464911E-2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0.34127998502698059</v>
          </cell>
          <cell r="I238">
            <v>1.271993509461919</v>
          </cell>
          <cell r="J238">
            <v>10.783098110697727</v>
          </cell>
          <cell r="K238">
            <v>14.399998136565994</v>
          </cell>
          <cell r="L238">
            <v>17.99993972256495</v>
          </cell>
          <cell r="M238">
            <v>17.658662065949432</v>
          </cell>
          <cell r="N238">
            <v>16.727951938180784</v>
          </cell>
          <cell r="O238">
            <v>6.7552649628529782</v>
          </cell>
          <cell r="P238">
            <v>4.2682470353263664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2.9473890760153837E-5</v>
          </cell>
          <cell r="I239">
            <v>1.6896173837575878E-4</v>
          </cell>
          <cell r="J239">
            <v>3.293404471638615</v>
          </cell>
          <cell r="K239">
            <v>3.8421818648870714</v>
          </cell>
          <cell r="L239">
            <v>3.8422126911381067</v>
          </cell>
          <cell r="M239">
            <v>3.8422177349864364</v>
          </cell>
          <cell r="N239">
            <v>3.8422231372447442</v>
          </cell>
          <cell r="O239">
            <v>3.8422286578984912</v>
          </cell>
          <cell r="P239">
            <v>3.8422495785829796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3.4115309569507401E-4</v>
          </cell>
          <cell r="F240">
            <v>2.8350996887930002E-4</v>
          </cell>
          <cell r="G240">
            <v>1.7838807724650699E-4</v>
          </cell>
          <cell r="H240">
            <v>4.9289454629655102E-3</v>
          </cell>
          <cell r="I240">
            <v>9.6640674503974903E-3</v>
          </cell>
          <cell r="J240">
            <v>3.8580201322552798E-3</v>
          </cell>
          <cell r="K240">
            <v>6.3286224382668298E-3</v>
          </cell>
          <cell r="L240">
            <v>1.69080769792463</v>
          </cell>
          <cell r="M240">
            <v>1.5088669249912701</v>
          </cell>
          <cell r="N240">
            <v>1.3463004933220299</v>
          </cell>
          <cell r="O240">
            <v>1.2028725749401501</v>
          </cell>
          <cell r="P240">
            <v>1.07323769185935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5.3030837579742398</v>
          </cell>
          <cell r="I241">
            <v>18.522357703928702</v>
          </cell>
          <cell r="J241">
            <v>38.627431259301197</v>
          </cell>
          <cell r="K241">
            <v>68.679947156347197</v>
          </cell>
          <cell r="L241">
            <v>93.872736665700003</v>
          </cell>
          <cell r="M241">
            <v>93.872768892889695</v>
          </cell>
          <cell r="N241">
            <v>94.928490332651407</v>
          </cell>
          <cell r="O241">
            <v>96.636559712179903</v>
          </cell>
          <cell r="P241">
            <v>98.328594507065205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5.3030837579742398</v>
          </cell>
          <cell r="I242">
            <v>18.522357703928702</v>
          </cell>
          <cell r="J242">
            <v>38.627431259301197</v>
          </cell>
          <cell r="K242">
            <v>68.679947156347197</v>
          </cell>
          <cell r="L242">
            <v>93.872736665700003</v>
          </cell>
          <cell r="M242">
            <v>93.872768892889695</v>
          </cell>
          <cell r="N242">
            <v>94.928490332651407</v>
          </cell>
          <cell r="O242">
            <v>96.636559712179903</v>
          </cell>
          <cell r="P242">
            <v>98.328594507065205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0.54684809685365154</v>
          </cell>
          <cell r="F243">
            <v>0.20542008403789086</v>
          </cell>
          <cell r="G243">
            <v>1.7280884755444392</v>
          </cell>
          <cell r="H243">
            <v>1.1018506273065123</v>
          </cell>
          <cell r="I243">
            <v>10.997737613042615</v>
          </cell>
          <cell r="J243">
            <v>18.043556692564426</v>
          </cell>
          <cell r="K243">
            <v>18.704385690976299</v>
          </cell>
          <cell r="L243">
            <v>30.358354272769116</v>
          </cell>
          <cell r="M243">
            <v>30.754430316781864</v>
          </cell>
          <cell r="N243">
            <v>32.148636006013788</v>
          </cell>
          <cell r="O243">
            <v>32.241114492137754</v>
          </cell>
          <cell r="P243">
            <v>32.959755633062336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3.1026653550901846E-2</v>
          </cell>
          <cell r="K244">
            <v>0.11378316846088468</v>
          </cell>
          <cell r="L244">
            <v>0.28280125625066338</v>
          </cell>
          <cell r="M244">
            <v>0.25218381057414546</v>
          </cell>
          <cell r="N244">
            <v>0.24078176456538083</v>
          </cell>
          <cell r="O244">
            <v>0.26355547931323908</v>
          </cell>
          <cell r="P244">
            <v>0.27019165532260642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7.5346053517214795E-2</v>
          </cell>
          <cell r="K245">
            <v>0.11965352888744116</v>
          </cell>
          <cell r="L245">
            <v>5.6433763270012559E-2</v>
          </cell>
          <cell r="M245">
            <v>5.6888036403375968E-2</v>
          </cell>
          <cell r="N245">
            <v>5.4578054611762586E-2</v>
          </cell>
          <cell r="O245">
            <v>5.5861895550964241E-2</v>
          </cell>
          <cell r="P245">
            <v>9.8031183911973768E-2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7.2226310549241965E-3</v>
          </cell>
          <cell r="F246">
            <v>2.7311981056447519E-2</v>
          </cell>
          <cell r="G246">
            <v>2.7307480402443674E-2</v>
          </cell>
          <cell r="H246">
            <v>0.59844107912797795</v>
          </cell>
          <cell r="I246">
            <v>10.995396484140636</v>
          </cell>
          <cell r="J246">
            <v>17.93425613039879</v>
          </cell>
          <cell r="K246">
            <v>18.467343748836431</v>
          </cell>
          <cell r="L246">
            <v>29.641546355789526</v>
          </cell>
          <cell r="M246">
            <v>29.665960867971165</v>
          </cell>
          <cell r="N246">
            <v>29.772418940107436</v>
          </cell>
          <cell r="O246">
            <v>29.770919571365344</v>
          </cell>
          <cell r="P246">
            <v>29.723126546445052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8.3385402762573974E-2</v>
          </cell>
          <cell r="F247">
            <v>8.3626786504110567E-2</v>
          </cell>
          <cell r="G247">
            <v>2.0472701140545808E-6</v>
          </cell>
          <cell r="H247">
            <v>4.7299772384189599E-4</v>
          </cell>
          <cell r="I247">
            <v>3.6802081102330249E-4</v>
          </cell>
          <cell r="J247">
            <v>2.3742964415470776E-4</v>
          </cell>
          <cell r="K247">
            <v>1.6598753479614602E-4</v>
          </cell>
          <cell r="L247">
            <v>6.0783730543415127E-5</v>
          </cell>
          <cell r="M247">
            <v>4.0248375116662916E-5</v>
          </cell>
          <cell r="N247">
            <v>3.7575505066291168E-3</v>
          </cell>
          <cell r="O247">
            <v>4.7823833018903537E-5</v>
          </cell>
          <cell r="P247">
            <v>1.4474182553235175E-4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1.0940637963194639E-3</v>
          </cell>
          <cell r="K248">
            <v>1.8304749455504306E-3</v>
          </cell>
          <cell r="L248">
            <v>1.519607406527867E-3</v>
          </cell>
          <cell r="M248">
            <v>1.9211546128550172E-3</v>
          </cell>
          <cell r="N248">
            <v>9.8398519211674279E-2</v>
          </cell>
          <cell r="O248">
            <v>4.0893144766246644E-3</v>
          </cell>
          <cell r="P248">
            <v>2.9138004226918427E-2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0.45624006303615317</v>
          </cell>
          <cell r="F249">
            <v>9.4481316477332822E-2</v>
          </cell>
          <cell r="G249">
            <v>1.7007789478718804</v>
          </cell>
          <cell r="H249">
            <v>0.50293655045469288</v>
          </cell>
          <cell r="I249">
            <v>1.9731080909523575E-3</v>
          </cell>
          <cell r="J249">
            <v>1.3843670805094861E-3</v>
          </cell>
          <cell r="K249">
            <v>1.3147031543350397E-3</v>
          </cell>
          <cell r="L249">
            <v>7.6864023964941729E-4</v>
          </cell>
          <cell r="M249">
            <v>1.1970816197385164E-3</v>
          </cell>
          <cell r="N249">
            <v>3.1749572781099432E-2</v>
          </cell>
          <cell r="O249">
            <v>1.4634873565789067E-3</v>
          </cell>
          <cell r="P249">
            <v>4.6895812185338698E-3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5.2546447508398612E-5</v>
          </cell>
          <cell r="K250">
            <v>5.9324128439144069E-5</v>
          </cell>
          <cell r="L250">
            <v>3.2398687731333579E-2</v>
          </cell>
          <cell r="M250">
            <v>0.26059922782584688</v>
          </cell>
          <cell r="N250">
            <v>1.5106118552518653</v>
          </cell>
          <cell r="O250">
            <v>1.6346701449880654</v>
          </cell>
          <cell r="P250">
            <v>2.3266467482268096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1.5944812904016825E-4</v>
          </cell>
          <cell r="K251">
            <v>2.3475502841241628E-4</v>
          </cell>
          <cell r="L251">
            <v>0.34282517835086312</v>
          </cell>
          <cell r="M251">
            <v>0.51563988939961503</v>
          </cell>
          <cell r="N251">
            <v>0.43633974897794769</v>
          </cell>
          <cell r="O251">
            <v>0.51050677525393817</v>
          </cell>
          <cell r="P251">
            <v>0.50778717188493872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4.0477869980016532</v>
          </cell>
          <cell r="F252">
            <v>4.5877332228489642</v>
          </cell>
          <cell r="G252">
            <v>4.4254315006799123</v>
          </cell>
          <cell r="H252">
            <v>4.5110946264871439</v>
          </cell>
          <cell r="I252">
            <v>4.9365166809444316</v>
          </cell>
          <cell r="J252">
            <v>6.7062706689409568</v>
          </cell>
          <cell r="K252">
            <v>6.7062933084152547</v>
          </cell>
          <cell r="L252">
            <v>6.7063008575606302</v>
          </cell>
          <cell r="M252">
            <v>6.7063553527662005</v>
          </cell>
          <cell r="N252">
            <v>6.7065171662411753</v>
          </cell>
          <cell r="O252">
            <v>7.2711873725759135</v>
          </cell>
          <cell r="P252">
            <v>7.2740473469332168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37.530623813155735</v>
          </cell>
          <cell r="F253">
            <v>29.95620558870095</v>
          </cell>
          <cell r="G253">
            <v>36.17461339949373</v>
          </cell>
          <cell r="H253">
            <v>26.338926656946256</v>
          </cell>
          <cell r="I253">
            <v>13.849781151433968</v>
          </cell>
          <cell r="J253">
            <v>8.6525787070243005</v>
          </cell>
          <cell r="K253">
            <v>4.6843986118520258</v>
          </cell>
          <cell r="L253">
            <v>2.9017503694220999</v>
          </cell>
          <cell r="M253">
            <v>2.7048045616985013</v>
          </cell>
          <cell r="N253">
            <v>2.6363671872130796</v>
          </cell>
          <cell r="O253">
            <v>2.6892045116087337</v>
          </cell>
          <cell r="P253">
            <v>2.628867710285955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0.95092066959503385</v>
          </cell>
          <cell r="K254">
            <v>0.76712026126451294</v>
          </cell>
          <cell r="L254">
            <v>0.13235014226490502</v>
          </cell>
          <cell r="M254">
            <v>0.28995263386225539</v>
          </cell>
          <cell r="N254">
            <v>0.30305644968073298</v>
          </cell>
          <cell r="O254">
            <v>0.12422411246412492</v>
          </cell>
          <cell r="P254">
            <v>0.10163295551671721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9.6794160130662981</v>
          </cell>
          <cell r="F255">
            <v>9.8850383712294825</v>
          </cell>
          <cell r="G255">
            <v>9.1408827726203565</v>
          </cell>
          <cell r="H255">
            <v>9.9810978154233361</v>
          </cell>
          <cell r="I255">
            <v>9.9603221971049436</v>
          </cell>
          <cell r="J255">
            <v>14.462994313007163</v>
          </cell>
          <cell r="K255">
            <v>15.848970879507046</v>
          </cell>
          <cell r="L255">
            <v>17.096548478990851</v>
          </cell>
          <cell r="M255">
            <v>18.375800426701506</v>
          </cell>
          <cell r="N255">
            <v>19.639321648111746</v>
          </cell>
          <cell r="O255">
            <v>19.654923382381288</v>
          </cell>
          <cell r="P255">
            <v>19.660456876071326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0.34127998502697998</v>
          </cell>
          <cell r="I256">
            <v>1.2719935094619199</v>
          </cell>
          <cell r="J256">
            <v>10.783098110697701</v>
          </cell>
          <cell r="K256">
            <v>14.399998136565999</v>
          </cell>
          <cell r="L256">
            <v>17.9999397225649</v>
          </cell>
          <cell r="M256">
            <v>17.6586620659494</v>
          </cell>
          <cell r="N256">
            <v>16.727951938180802</v>
          </cell>
          <cell r="O256">
            <v>6.7552649628529799</v>
          </cell>
          <cell r="P256">
            <v>4.2682470353263602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2.94738907601538E-5</v>
          </cell>
          <cell r="I257">
            <v>1.68961738375759E-4</v>
          </cell>
          <cell r="J257">
            <v>3.2934044716386102</v>
          </cell>
          <cell r="K257">
            <v>3.84218186488707</v>
          </cell>
          <cell r="L257">
            <v>3.8422126911381098</v>
          </cell>
          <cell r="M257">
            <v>3.8422177349864399</v>
          </cell>
          <cell r="N257">
            <v>3.8422231372447402</v>
          </cell>
          <cell r="O257">
            <v>3.8422286578984899</v>
          </cell>
          <cell r="P257">
            <v>3.84224957858298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1.73749390523136E-3</v>
          </cell>
          <cell r="K258">
            <v>1.07292917943428E-3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1.7587947420864999E-2</v>
          </cell>
          <cell r="E4">
            <v>1.8033821400058402E-2</v>
          </cell>
          <cell r="F4">
            <v>6.0652505975703104E-3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4.3560358502177298E-3</v>
          </cell>
          <cell r="E5">
            <v>3.5770264050968038E-3</v>
          </cell>
          <cell r="F5">
            <v>7.5433533715885169E-4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3.1184303937703913E-4</v>
          </cell>
          <cell r="E6">
            <v>3.1974860638401452E-4</v>
          </cell>
          <cell r="F6">
            <v>1.0753990421223949E-4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8.3573034487188002E-5</v>
          </cell>
          <cell r="E7">
            <v>6.6860321384425197E-5</v>
          </cell>
          <cell r="F7">
            <v>1.36574602967481E-5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3.4482009741406352</v>
          </cell>
          <cell r="E8">
            <v>2.5822330514333305</v>
          </cell>
          <cell r="F8">
            <v>3.5435277810683727</v>
          </cell>
          <cell r="G8">
            <v>3.287147521964231</v>
          </cell>
          <cell r="H8">
            <v>3.0589360645595303</v>
          </cell>
          <cell r="I8">
            <v>2.985659571590757</v>
          </cell>
          <cell r="J8">
            <v>0.7286057415123921</v>
          </cell>
          <cell r="K8">
            <v>0.186266275312921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6.3109202633983971E-3</v>
          </cell>
          <cell r="E9">
            <v>4.7321202997832965E-3</v>
          </cell>
          <cell r="F9">
            <v>6.5978288493754259E-3</v>
          </cell>
          <cell r="G9">
            <v>6.3970387250796333E-3</v>
          </cell>
          <cell r="H9">
            <v>6.2618329941818091E-3</v>
          </cell>
          <cell r="I9">
            <v>6.2310836754021917E-3</v>
          </cell>
          <cell r="J9">
            <v>1.5888615130217765E-3</v>
          </cell>
          <cell r="K9">
            <v>4.135446489537852E-4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6.1138315144337478E-2</v>
          </cell>
          <cell r="E10">
            <v>4.5784273961583868E-2</v>
          </cell>
          <cell r="F10">
            <v>6.2828506756531455E-2</v>
          </cell>
          <cell r="G10">
            <v>5.8282757481635368E-2</v>
          </cell>
          <cell r="H10">
            <v>5.4236455045381764E-2</v>
          </cell>
          <cell r="I10">
            <v>5.2937226446644621E-2</v>
          </cell>
          <cell r="J10">
            <v>1.2918541516177152E-2</v>
          </cell>
          <cell r="K10">
            <v>3.3025935339170373E-3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2.7870866457213698E-6</v>
          </cell>
          <cell r="F11">
            <v>5.0641032153169198E-5</v>
          </cell>
          <cell r="G11">
            <v>7.8291929388427301E-5</v>
          </cell>
          <cell r="H11">
            <v>1.02148745345954E-4</v>
          </cell>
          <cell r="I11">
            <v>3.9719684942254997E-5</v>
          </cell>
          <cell r="J11">
            <v>1.77816742684019E-5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1.2198806514564917E-4</v>
          </cell>
          <cell r="F12">
            <v>1.2216810449458434E-4</v>
          </cell>
          <cell r="G12">
            <v>1.2257245858010078E-4</v>
          </cell>
          <cell r="H12">
            <v>1.224451357722774E-4</v>
          </cell>
          <cell r="I12">
            <v>1.223938777992626E-4</v>
          </cell>
          <cell r="J12">
            <v>3.8365838539240766E-5</v>
          </cell>
          <cell r="K12">
            <v>9.999874388435189E-6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3.5023409978299707E-4</v>
          </cell>
          <cell r="E13">
            <v>4.1239002335113784E-3</v>
          </cell>
          <cell r="F13">
            <v>5.7304448580300362E-3</v>
          </cell>
          <cell r="G13">
            <v>6.1228555875593848E-3</v>
          </cell>
          <cell r="H13">
            <v>7.3342485547441168E-3</v>
          </cell>
          <cell r="I13">
            <v>4.6074472332481567E-3</v>
          </cell>
          <cell r="J13">
            <v>4.2623135430303579E-3</v>
          </cell>
          <cell r="K13">
            <v>1.8774811388029783E-3</v>
          </cell>
          <cell r="L13">
            <v>1.2186348879825615E-2</v>
          </cell>
          <cell r="M13">
            <v>2.1180237605701254E-2</v>
          </cell>
          <cell r="N13">
            <v>2.541469103011738E-2</v>
          </cell>
          <cell r="O13">
            <v>3.1098705985030419E-2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3.5023409978299707E-4</v>
          </cell>
          <cell r="E14">
            <v>4.1239002335113784E-3</v>
          </cell>
          <cell r="F14">
            <v>5.7304448580300362E-3</v>
          </cell>
          <cell r="G14">
            <v>6.1228555875593848E-3</v>
          </cell>
          <cell r="H14">
            <v>7.3342485547441168E-3</v>
          </cell>
          <cell r="I14">
            <v>4.6074472332481567E-3</v>
          </cell>
          <cell r="J14">
            <v>4.2623135430303579E-3</v>
          </cell>
          <cell r="K14">
            <v>1.8774811388029783E-3</v>
          </cell>
          <cell r="L14">
            <v>1.2186348879825615E-2</v>
          </cell>
          <cell r="M14">
            <v>2.1180237605701254E-2</v>
          </cell>
          <cell r="N14">
            <v>2.541469103011738E-2</v>
          </cell>
          <cell r="O14">
            <v>3.1098705985030419E-2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4.09830344616859E-4</v>
          </cell>
          <cell r="F15">
            <v>1.9652869598497401E-4</v>
          </cell>
          <cell r="G15">
            <v>3.9901299760991202E-4</v>
          </cell>
          <cell r="H15">
            <v>5.3484039170768796E-4</v>
          </cell>
          <cell r="J15">
            <v>3.0404662329939602E-4</v>
          </cell>
          <cell r="L15">
            <v>1.66520325739908E-3</v>
          </cell>
          <cell r="M15">
            <v>1.5123095761917301E-3</v>
          </cell>
          <cell r="N15">
            <v>1.1732875609447E-3</v>
          </cell>
          <cell r="O15">
            <v>2.0013184618993302E-3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2.5932855147980749E-5</v>
          </cell>
          <cell r="E16">
            <v>4.301045017701222E-4</v>
          </cell>
          <cell r="F16">
            <v>6.0038674150842655E-4</v>
          </cell>
          <cell r="G16">
            <v>8.7309409789244343E-4</v>
          </cell>
          <cell r="H16">
            <v>1.0585201001596333E-3</v>
          </cell>
          <cell r="I16">
            <v>6.6592202356218009E-4</v>
          </cell>
          <cell r="J16">
            <v>6.2218877706475193E-4</v>
          </cell>
          <cell r="K16">
            <v>2.543766274632019E-4</v>
          </cell>
          <cell r="L16">
            <v>1.8281053968335359E-3</v>
          </cell>
          <cell r="M16">
            <v>3.1768775890173222E-3</v>
          </cell>
          <cell r="N16">
            <v>3.8197597866544458E-3</v>
          </cell>
          <cell r="O16">
            <v>4.6836361061234622E-3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2.6045151661436864E-3</v>
          </cell>
          <cell r="E17">
            <v>1.6061543370601814E-2</v>
          </cell>
          <cell r="F17">
            <v>2.1315830981401951</v>
          </cell>
          <cell r="G17">
            <v>1.5494576614458087</v>
          </cell>
          <cell r="H17">
            <v>0.48649322052420629</v>
          </cell>
          <cell r="I17">
            <v>0.70321065631384094</v>
          </cell>
          <cell r="J17">
            <v>2.4681644887359653</v>
          </cell>
          <cell r="K17">
            <v>2.7236125003330054</v>
          </cell>
          <cell r="L17">
            <v>2.8127089958471436</v>
          </cell>
          <cell r="M17">
            <v>2.9107402312928539</v>
          </cell>
          <cell r="N17">
            <v>3.0144065405627378</v>
          </cell>
          <cell r="O17">
            <v>3.1323819661474714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9.6920211211988395E-3</v>
          </cell>
          <cell r="E18">
            <v>5.900625135007407E-2</v>
          </cell>
          <cell r="F18">
            <v>7.5953143781535459</v>
          </cell>
          <cell r="G18">
            <v>5.5201010968865143</v>
          </cell>
          <cell r="H18">
            <v>1.5954038015880538</v>
          </cell>
          <cell r="I18">
            <v>2.2666717809194563</v>
          </cell>
          <cell r="J18">
            <v>7.5308664824678315</v>
          </cell>
          <cell r="K18">
            <v>8.1716717415361924</v>
          </cell>
          <cell r="L18">
            <v>8.2869481105137979</v>
          </cell>
          <cell r="M18">
            <v>8.5757727854259986</v>
          </cell>
          <cell r="N18">
            <v>8.8811998050701746</v>
          </cell>
          <cell r="O18">
            <v>9.2287850801839379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1.9073535349183E-4</v>
          </cell>
          <cell r="F19">
            <v>3.9803176693291802E-2</v>
          </cell>
          <cell r="G19">
            <v>1.6346299114364502E-5</v>
          </cell>
          <cell r="H19">
            <v>9.1935552909504E-3</v>
          </cell>
          <cell r="I19">
            <v>5.8533418206384901E-3</v>
          </cell>
          <cell r="J19">
            <v>4.4214643996535199E-2</v>
          </cell>
          <cell r="K19">
            <v>2.3506095580437699E-2</v>
          </cell>
          <cell r="L19">
            <v>3.8062700504937201E-2</v>
          </cell>
          <cell r="M19">
            <v>4.7317187489199102E-2</v>
          </cell>
          <cell r="N19">
            <v>2.6907966381242099E-2</v>
          </cell>
          <cell r="O19">
            <v>4.3383712479333099E-2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5.1929302510839001E-5</v>
          </cell>
          <cell r="E20">
            <v>3.026432891127446E-4</v>
          </cell>
          <cell r="F20">
            <v>4.0098364449688208E-2</v>
          </cell>
          <cell r="G20">
            <v>2.9220254045437995E-2</v>
          </cell>
          <cell r="H20">
            <v>9.1977734940692397E-3</v>
          </cell>
          <cell r="I20">
            <v>1.3297820163191284E-2</v>
          </cell>
          <cell r="J20">
            <v>4.7249643046865186E-2</v>
          </cell>
          <cell r="K20">
            <v>5.3344847920247622E-2</v>
          </cell>
          <cell r="L20">
            <v>5.526200177948954E-2</v>
          </cell>
          <cell r="M20">
            <v>5.7188118264901805E-2</v>
          </cell>
          <cell r="N20">
            <v>5.9224899298111013E-2</v>
          </cell>
          <cell r="O20">
            <v>6.1542767184012852E-2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5.5044939454137208E-2</v>
          </cell>
          <cell r="E21">
            <v>0.10029087792363985</v>
          </cell>
          <cell r="F21">
            <v>9.8921525991793741E-2</v>
          </cell>
          <cell r="G21">
            <v>0.29697847679343353</v>
          </cell>
          <cell r="H21">
            <v>0.1488403573890206</v>
          </cell>
          <cell r="I21">
            <v>8.3343109988932851E-2</v>
          </cell>
          <cell r="J21">
            <v>1.3050499793593162E-2</v>
          </cell>
          <cell r="K21">
            <v>8.7300383555772992E-3</v>
          </cell>
          <cell r="L21">
            <v>3.9265401428741895E-2</v>
          </cell>
          <cell r="M21">
            <v>4.0958569403663145E-2</v>
          </cell>
          <cell r="N21">
            <v>3.3843728592452431E-2</v>
          </cell>
          <cell r="O21">
            <v>1.7896681573209141E-2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5.5044939454137208E-2</v>
          </cell>
          <cell r="E22">
            <v>0.10029087792363985</v>
          </cell>
          <cell r="F22">
            <v>9.8921525991793741E-2</v>
          </cell>
          <cell r="G22">
            <v>0.29697847679343353</v>
          </cell>
          <cell r="H22">
            <v>0.1488403573890206</v>
          </cell>
          <cell r="I22">
            <v>8.3343109988932851E-2</v>
          </cell>
          <cell r="J22">
            <v>1.3050499793593162E-2</v>
          </cell>
          <cell r="K22">
            <v>8.7300383555772992E-3</v>
          </cell>
          <cell r="L22">
            <v>3.9265401428741895E-2</v>
          </cell>
          <cell r="M22">
            <v>4.0958569403663145E-2</v>
          </cell>
          <cell r="N22">
            <v>3.3843728592452431E-2</v>
          </cell>
          <cell r="O22">
            <v>1.7896681573209141E-2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1.3366849479086299E-4</v>
          </cell>
          <cell r="F23">
            <v>1.7411627572775E-4</v>
          </cell>
          <cell r="G23">
            <v>1.7378561656731399E-2</v>
          </cell>
          <cell r="H23">
            <v>8.6452334980729605E-4</v>
          </cell>
          <cell r="J23">
            <v>8.0772590916351999E-4</v>
          </cell>
          <cell r="L23">
            <v>3.6575387523474201E-3</v>
          </cell>
          <cell r="M23">
            <v>5.88783776046362E-4</v>
          </cell>
          <cell r="N23">
            <v>4.1941811801573397E-4</v>
          </cell>
          <cell r="O23">
            <v>8.2609133687004796E-4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4.8859787831550235E-3</v>
          </cell>
          <cell r="E24">
            <v>7.6008184728582947E-3</v>
          </cell>
          <cell r="F24">
            <v>7.4902900295719284E-3</v>
          </cell>
          <cell r="G24">
            <v>2.2573304498127944E-2</v>
          </cell>
          <cell r="H24">
            <v>1.5330473658987287E-2</v>
          </cell>
          <cell r="I24">
            <v>8.6623401878787708E-3</v>
          </cell>
          <cell r="J24">
            <v>1.3097281562315227E-3</v>
          </cell>
          <cell r="K24">
            <v>6.758847526719047E-4</v>
          </cell>
          <cell r="L24">
            <v>4.0908928662432859E-3</v>
          </cell>
          <cell r="M24">
            <v>4.2462401781318375E-3</v>
          </cell>
          <cell r="N24">
            <v>3.5058349021406545E-3</v>
          </cell>
          <cell r="O24">
            <v>1.8334620105374024E-3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10.919536759115383</v>
          </cell>
          <cell r="E25">
            <v>12.584922696210452</v>
          </cell>
          <cell r="F25">
            <v>28.270728906994872</v>
          </cell>
          <cell r="G25">
            <v>39.986982339807689</v>
          </cell>
          <cell r="H25">
            <v>55.663689619129684</v>
          </cell>
          <cell r="I25">
            <v>69.393454238959819</v>
          </cell>
          <cell r="J25">
            <v>82.09060633753478</v>
          </cell>
          <cell r="K25">
            <v>86.864253989772834</v>
          </cell>
          <cell r="L25">
            <v>86.845197659583803</v>
          </cell>
          <cell r="M25">
            <v>86.898561474927462</v>
          </cell>
          <cell r="N25">
            <v>87.840468084525043</v>
          </cell>
          <cell r="O25">
            <v>89.028228965155492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0.16818747118604399</v>
          </cell>
          <cell r="I26">
            <v>0.75073554649018104</v>
          </cell>
          <cell r="J26">
            <v>0.80302805487284101</v>
          </cell>
          <cell r="K26">
            <v>0.83903625675001803</v>
          </cell>
          <cell r="L26">
            <v>0.86558104829203397</v>
          </cell>
          <cell r="M26">
            <v>0.889948211340719</v>
          </cell>
          <cell r="N26">
            <v>0.88897905116509601</v>
          </cell>
          <cell r="O26">
            <v>0.86672186054191502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2.2970737144471409E-2</v>
          </cell>
          <cell r="E27">
            <v>9.82157553590912E-3</v>
          </cell>
          <cell r="F27">
            <v>1.4708523040584317E-2</v>
          </cell>
          <cell r="G27">
            <v>7.0558958851537441E-3</v>
          </cell>
          <cell r="H27">
            <v>3.9597998605638591</v>
          </cell>
          <cell r="I27">
            <v>0.39021549471478956</v>
          </cell>
          <cell r="J27">
            <v>2.8225557433154145</v>
          </cell>
          <cell r="K27">
            <v>0.36816868160266841</v>
          </cell>
          <cell r="L27">
            <v>0.3611134155356574</v>
          </cell>
          <cell r="M27">
            <v>0.37385681707643109</v>
          </cell>
          <cell r="N27">
            <v>0.56856629075415022</v>
          </cell>
          <cell r="O27">
            <v>0.62348655578820622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3.7315674757004538</v>
          </cell>
          <cell r="E28">
            <v>0.10451056819533169</v>
          </cell>
          <cell r="F28">
            <v>2.3479651804575834</v>
          </cell>
          <cell r="G28">
            <v>10.517460138584855</v>
          </cell>
          <cell r="H28">
            <v>21.263668244103044</v>
          </cell>
          <cell r="I28">
            <v>35.623816836906016</v>
          </cell>
          <cell r="J28">
            <v>42.487171572160804</v>
          </cell>
          <cell r="K28">
            <v>48.28248066089823</v>
          </cell>
          <cell r="L28">
            <v>47.421284111794229</v>
          </cell>
          <cell r="M28">
            <v>46.969132503709915</v>
          </cell>
          <cell r="N28">
            <v>48.465660278666761</v>
          </cell>
          <cell r="O28">
            <v>50.184290266616465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2.4824638123064497</v>
          </cell>
          <cell r="E29">
            <v>8.4725544343583162E-2</v>
          </cell>
          <cell r="F29">
            <v>1.275258857423242</v>
          </cell>
          <cell r="G29">
            <v>3.6313705181565781</v>
          </cell>
          <cell r="H29">
            <v>4.9874843581065846</v>
          </cell>
          <cell r="I29">
            <v>11.958616189570044</v>
          </cell>
          <cell r="J29">
            <v>13.764770485870438</v>
          </cell>
          <cell r="K29">
            <v>16.628747603419793</v>
          </cell>
          <cell r="L29">
            <v>15.700820712100921</v>
          </cell>
          <cell r="M29">
            <v>15.824609045965383</v>
          </cell>
          <cell r="N29">
            <v>15.455585927762884</v>
          </cell>
          <cell r="O29">
            <v>14.730503690205735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4.682534733964002</v>
          </cell>
          <cell r="E30">
            <v>12.385971082946346</v>
          </cell>
          <cell r="F30">
            <v>24.632867062613904</v>
          </cell>
          <cell r="G30">
            <v>25.831148824586482</v>
          </cell>
          <cell r="H30">
            <v>25.620977664947571</v>
          </cell>
          <cell r="I30">
            <v>22.171541285865427</v>
          </cell>
          <cell r="J30">
            <v>23.81919147931405</v>
          </cell>
          <cell r="K30">
            <v>22.4238819561658</v>
          </cell>
          <cell r="L30">
            <v>24.22760635381951</v>
          </cell>
          <cell r="M30">
            <v>24.620942923381172</v>
          </cell>
          <cell r="N30">
            <v>24.239681950268487</v>
          </cell>
          <cell r="O30">
            <v>24.356701746598358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4.6968022617705996E-2</v>
          </cell>
          <cell r="E31">
            <v>0.18119367425783175</v>
          </cell>
          <cell r="F31">
            <v>1.1675152127367381</v>
          </cell>
          <cell r="G31">
            <v>2.8574422777244366</v>
          </cell>
          <cell r="H31">
            <v>8.4133869344304362</v>
          </cell>
          <cell r="I31">
            <v>6.5409561683126514</v>
          </cell>
          <cell r="J31">
            <v>6.776585326238374</v>
          </cell>
          <cell r="K31">
            <v>2.5028007045346694</v>
          </cell>
          <cell r="L31">
            <v>1.4503990647815401</v>
          </cell>
          <cell r="M31">
            <v>6.8846256308054077E-2</v>
          </cell>
          <cell r="N31">
            <v>6.2335113507638866E-2</v>
          </cell>
          <cell r="O31">
            <v>3.7607319859822221E-2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4.6968022617705996E-2</v>
          </cell>
          <cell r="E32">
            <v>0.18119367425783175</v>
          </cell>
          <cell r="F32">
            <v>1.1675152127367381</v>
          </cell>
          <cell r="G32">
            <v>2.8574422777244366</v>
          </cell>
          <cell r="H32">
            <v>8.4133869344304362</v>
          </cell>
          <cell r="I32">
            <v>6.5409561683126514</v>
          </cell>
          <cell r="J32">
            <v>6.776585326238374</v>
          </cell>
          <cell r="K32">
            <v>2.5028007045346694</v>
          </cell>
          <cell r="L32">
            <v>1.4503990647815401</v>
          </cell>
          <cell r="M32">
            <v>6.8846256308054077E-2</v>
          </cell>
          <cell r="N32">
            <v>6.2335113507638866E-2</v>
          </cell>
          <cell r="O32">
            <v>3.7607319859822221E-2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1.9007866525696099E-3</v>
          </cell>
          <cell r="F33">
            <v>6.93781648198529E-2</v>
          </cell>
          <cell r="G33">
            <v>0.13395190245206801</v>
          </cell>
          <cell r="H33">
            <v>0.43903118705604699</v>
          </cell>
          <cell r="J33">
            <v>0.205659303781731</v>
          </cell>
          <cell r="L33">
            <v>5.0745051861978098E-3</v>
          </cell>
          <cell r="M33">
            <v>1.47054135749317E-3</v>
          </cell>
          <cell r="N33">
            <v>1.04649024151296E-3</v>
          </cell>
          <cell r="O33">
            <v>1.10866677002835E-3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4.0687178408955584E-3</v>
          </cell>
          <cell r="E34">
            <v>1.2478393197088451E-2</v>
          </cell>
          <cell r="F34">
            <v>8.0276340482791975E-2</v>
          </cell>
          <cell r="G34">
            <v>0.19653597427912378</v>
          </cell>
          <cell r="H34">
            <v>0.57860593443014596</v>
          </cell>
          <cell r="I34">
            <v>0.44990421798059443</v>
          </cell>
          <cell r="J34">
            <v>0.46893071554343868</v>
          </cell>
          <cell r="K34">
            <v>0.17209790773676947</v>
          </cell>
          <cell r="L34">
            <v>0.11544590464952575</v>
          </cell>
          <cell r="M34">
            <v>6.5448396059942411E-3</v>
          </cell>
          <cell r="N34">
            <v>5.9818893250796323E-3</v>
          </cell>
          <cell r="O34">
            <v>3.6245429968334328E-3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4.1425777747624567E-5</v>
          </cell>
          <cell r="E35">
            <v>4.3328653638915141E-3</v>
          </cell>
          <cell r="F35">
            <v>5.6800330957691601E-3</v>
          </cell>
          <cell r="G35">
            <v>7.793645161095159E-3</v>
          </cell>
          <cell r="H35">
            <v>8.5348498466958442E-3</v>
          </cell>
          <cell r="I35">
            <v>5.2396083710481321E-3</v>
          </cell>
          <cell r="J35">
            <v>2.5507716982852483E-2</v>
          </cell>
          <cell r="K35">
            <v>2.043852313145415E-2</v>
          </cell>
          <cell r="L35">
            <v>4.2459963629480645E-2</v>
          </cell>
          <cell r="M35">
            <v>2.9198382846087824E-3</v>
          </cell>
          <cell r="N35">
            <v>1.521671951970672E-3</v>
          </cell>
          <cell r="O35">
            <v>1.4695809858057988E-3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4.1425777747624567E-5</v>
          </cell>
          <cell r="E36">
            <v>4.3328653638915141E-3</v>
          </cell>
          <cell r="F36">
            <v>5.6800330957691601E-3</v>
          </cell>
          <cell r="G36">
            <v>7.793645161095159E-3</v>
          </cell>
          <cell r="H36">
            <v>8.5348498466958442E-3</v>
          </cell>
          <cell r="I36">
            <v>5.2396083710481321E-3</v>
          </cell>
          <cell r="J36">
            <v>2.5507716982852483E-2</v>
          </cell>
          <cell r="K36">
            <v>2.043852313145415E-2</v>
          </cell>
          <cell r="L36">
            <v>4.2459963629480645E-2</v>
          </cell>
          <cell r="M36">
            <v>2.9198382846087824E-3</v>
          </cell>
          <cell r="N36">
            <v>1.521671951970672E-3</v>
          </cell>
          <cell r="O36">
            <v>1.4695809858057988E-3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4.6705141711425802E-4</v>
          </cell>
          <cell r="F37">
            <v>1.7099114281920999E-4</v>
          </cell>
          <cell r="G37">
            <v>6.8476287014072E-4</v>
          </cell>
          <cell r="H37">
            <v>5.0013624149750904E-4</v>
          </cell>
          <cell r="J37">
            <v>3.6932550490679202E-3</v>
          </cell>
          <cell r="L37">
            <v>4.4449618700318997E-3</v>
          </cell>
          <cell r="M37">
            <v>6.0775438651156E-5</v>
          </cell>
          <cell r="N37">
            <v>5.4128747551089797E-5</v>
          </cell>
          <cell r="O37">
            <v>7.5090873270821E-5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1.5080365009433409E-6</v>
          </cell>
          <cell r="E38">
            <v>4.6232727971744333E-4</v>
          </cell>
          <cell r="F38">
            <v>6.0449492786743828E-4</v>
          </cell>
          <cell r="G38">
            <v>1.1473068932623717E-3</v>
          </cell>
          <cell r="H38">
            <v>1.2437676414800698E-3</v>
          </cell>
          <cell r="I38">
            <v>7.6300074168479995E-4</v>
          </cell>
          <cell r="J38">
            <v>3.8508617308266537E-3</v>
          </cell>
          <cell r="K38">
            <v>3.0905208687661235E-3</v>
          </cell>
          <cell r="L38">
            <v>6.4265226891939663E-3</v>
          </cell>
          <cell r="M38">
            <v>4.096790161114798E-4</v>
          </cell>
          <cell r="N38">
            <v>1.957682896167102E-4</v>
          </cell>
          <cell r="O38">
            <v>1.8713746102637117E-4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8.4425745146699288E-2</v>
          </cell>
          <cell r="E39">
            <v>0.16437560825080344</v>
          </cell>
          <cell r="F39">
            <v>0.16951848213428014</v>
          </cell>
          <cell r="G39">
            <v>0.21963183796752211</v>
          </cell>
          <cell r="H39">
            <v>0.11332025150312997</v>
          </cell>
          <cell r="I39">
            <v>4.2902352130607231E-2</v>
          </cell>
          <cell r="J39">
            <v>1.8368139800789253E-2</v>
          </cell>
          <cell r="K39">
            <v>1.1584475403041087E-2</v>
          </cell>
          <cell r="L39">
            <v>0.90833261016448863</v>
          </cell>
          <cell r="M39">
            <v>2.1600556252708167</v>
          </cell>
          <cell r="N39">
            <v>2.0728264055777559</v>
          </cell>
          <cell r="O39">
            <v>2.0029222608186266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8.4425745146699288E-2</v>
          </cell>
          <cell r="E40">
            <v>0.16437560825080344</v>
          </cell>
          <cell r="F40">
            <v>0.16951848213428014</v>
          </cell>
          <cell r="G40">
            <v>0.21963183796752211</v>
          </cell>
          <cell r="H40">
            <v>0.11332025150312997</v>
          </cell>
          <cell r="I40">
            <v>4.2902352130607231E-2</v>
          </cell>
          <cell r="J40">
            <v>1.8368139800789253E-2</v>
          </cell>
          <cell r="K40">
            <v>1.1584475403041087E-2</v>
          </cell>
          <cell r="L40">
            <v>0.90833261016448863</v>
          </cell>
          <cell r="M40">
            <v>2.1600556252708167</v>
          </cell>
          <cell r="N40">
            <v>2.0728264055777559</v>
          </cell>
          <cell r="O40">
            <v>2.0029222608186266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5.2116408542439495E-4</v>
          </cell>
          <cell r="F41">
            <v>9.3797381003964705E-4</v>
          </cell>
          <cell r="G41">
            <v>7.0202884324861003E-3</v>
          </cell>
          <cell r="H41">
            <v>1.3366248720721901E-3</v>
          </cell>
          <cell r="J41">
            <v>1.1041690602291499E-3</v>
          </cell>
          <cell r="L41">
            <v>0.101450093140437</v>
          </cell>
          <cell r="M41">
            <v>0.14125143163634399</v>
          </cell>
          <cell r="N41">
            <v>2.2451960356266499E-2</v>
          </cell>
          <cell r="O41">
            <v>6.1518528680505898E-2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7.2626917599470852E-3</v>
          </cell>
          <cell r="E42">
            <v>1.297245913686877E-2</v>
          </cell>
          <cell r="F42">
            <v>1.3352005769493866E-2</v>
          </cell>
          <cell r="G42">
            <v>1.739932603975352E-2</v>
          </cell>
          <cell r="H42">
            <v>9.2101645448987076E-3</v>
          </cell>
          <cell r="I42">
            <v>4.4445917702580755E-3</v>
          </cell>
          <cell r="J42">
            <v>1.8861126964971474E-3</v>
          </cell>
          <cell r="K42">
            <v>9.239489892148337E-4</v>
          </cell>
          <cell r="L42">
            <v>0.10204249564799794</v>
          </cell>
          <cell r="M42">
            <v>0.24270132642229819</v>
          </cell>
          <cell r="N42">
            <v>0.23299161018677925</v>
          </cell>
          <cell r="O42">
            <v>0.22522090007146142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2.9155564469701461E-5</v>
          </cell>
          <cell r="E43">
            <v>2.9696004664942805E-3</v>
          </cell>
          <cell r="F43">
            <v>5.30633232137944E-3</v>
          </cell>
          <cell r="G43">
            <v>2.2681780728136403</v>
          </cell>
          <cell r="H43">
            <v>1.7772783527474429</v>
          </cell>
          <cell r="I43">
            <v>1.040618350335208</v>
          </cell>
          <cell r="J43">
            <v>9.3413380097389975E-2</v>
          </cell>
          <cell r="K43">
            <v>7.6960016738178497E-2</v>
          </cell>
          <cell r="L43">
            <v>5.24121779146162E-2</v>
          </cell>
          <cell r="M43">
            <v>3.8350987486844876E-3</v>
          </cell>
          <cell r="N43">
            <v>3.4268831782907415E-3</v>
          </cell>
          <cell r="O43">
            <v>2.3498036493021551E-3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2.9155564469701461E-5</v>
          </cell>
          <cell r="E44">
            <v>2.9696004664942805E-3</v>
          </cell>
          <cell r="F44">
            <v>5.30633232137944E-3</v>
          </cell>
          <cell r="G44">
            <v>2.2681780728136403</v>
          </cell>
          <cell r="H44">
            <v>1.7772783527474429</v>
          </cell>
          <cell r="I44">
            <v>1.040618350335208</v>
          </cell>
          <cell r="J44">
            <v>9.3413380097389975E-2</v>
          </cell>
          <cell r="K44">
            <v>7.6960016738178497E-2</v>
          </cell>
          <cell r="L44">
            <v>5.24121779146162E-2</v>
          </cell>
          <cell r="M44">
            <v>3.8350987486844876E-3</v>
          </cell>
          <cell r="N44">
            <v>3.4268831782907415E-3</v>
          </cell>
          <cell r="O44">
            <v>2.3498036493021551E-3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2.25041918523901E-4</v>
          </cell>
          <cell r="F45">
            <v>1.9011915467377901E-4</v>
          </cell>
          <cell r="G45">
            <v>0.23981115307256401</v>
          </cell>
          <cell r="H45">
            <v>8.2618295888338997E-4</v>
          </cell>
          <cell r="J45">
            <v>9.6679827590015997E-3</v>
          </cell>
          <cell r="L45">
            <v>2.8781992871750798E-4</v>
          </cell>
          <cell r="M45">
            <v>6.3422668295377794E-5</v>
          </cell>
          <cell r="N45">
            <v>5.2273776761175101E-5</v>
          </cell>
          <cell r="O45">
            <v>8.7500657003892506E-5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2.2229621508124806E-4</v>
          </cell>
          <cell r="F46">
            <v>3.9711775809879289E-4</v>
          </cell>
          <cell r="G46">
            <v>0.22770714021169916</v>
          </cell>
          <cell r="H46">
            <v>0.1863421742192459</v>
          </cell>
          <cell r="I46">
            <v>0.10965025599647479</v>
          </cell>
          <cell r="J46">
            <v>9.7870270977187934E-3</v>
          </cell>
          <cell r="K46">
            <v>8.090247891617516E-3</v>
          </cell>
          <cell r="L46">
            <v>5.4761464229738082E-3</v>
          </cell>
          <cell r="M46">
            <v>3.5108879070532473E-4</v>
          </cell>
          <cell r="N46">
            <v>3.1069988986788121E-4</v>
          </cell>
          <cell r="O46">
            <v>2.0275504494821276E-4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0.24504620876995911</v>
          </cell>
          <cell r="J47">
            <v>0.25423486466431994</v>
          </cell>
          <cell r="K47">
            <v>0.2634112982939445</v>
          </cell>
          <cell r="L47">
            <v>0.27583037138147892</v>
          </cell>
          <cell r="M47">
            <v>0.28823228196365747</v>
          </cell>
          <cell r="N47">
            <v>0.30059124714785285</v>
          </cell>
          <cell r="O47">
            <v>0.31287781585313673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9.7101371512482508</v>
          </cell>
          <cell r="J48">
            <v>10.081538970637332</v>
          </cell>
          <cell r="K48">
            <v>10.452994009297242</v>
          </cell>
          <cell r="L48">
            <v>10.945822135599396</v>
          </cell>
          <cell r="M48">
            <v>11.437969199369945</v>
          </cell>
          <cell r="N48">
            <v>11.92841205382695</v>
          </cell>
          <cell r="O48">
            <v>12.415981986866916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4.4026568618482501E-5</v>
          </cell>
          <cell r="E49">
            <v>5.4055287224554697E-5</v>
          </cell>
          <cell r="F49">
            <v>8.1115559828812795E-5</v>
          </cell>
          <cell r="G49">
            <v>1.35119588521111E-4</v>
          </cell>
          <cell r="H49">
            <v>1.3342811905387499E-4</v>
          </cell>
          <cell r="I49">
            <v>1.33746195629152E-4</v>
          </cell>
          <cell r="J49">
            <v>9.8679245036751803E-5</v>
          </cell>
          <cell r="K49">
            <v>1.4950761266811401E-3</v>
          </cell>
          <cell r="L49">
            <v>9.7755515998470405E-4</v>
          </cell>
          <cell r="M49">
            <v>2.5697330827505503E-4</v>
          </cell>
          <cell r="N49">
            <v>2.6336489748946901E-4</v>
          </cell>
          <cell r="O49">
            <v>2.6918021462973E-4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2.0938290664836625E-3</v>
          </cell>
          <cell r="E50">
            <v>2.1478843537082173E-3</v>
          </cell>
          <cell r="F50">
            <v>2.22899991353703E-3</v>
          </cell>
          <cell r="G50">
            <v>2.3641195020581412E-3</v>
          </cell>
          <cell r="H50">
            <v>2.4975476211120161E-3</v>
          </cell>
          <cell r="I50">
            <v>2.6312938167411667E-3</v>
          </cell>
          <cell r="J50">
            <v>2.7299730617779188E-3</v>
          </cell>
          <cell r="K50">
            <v>2.8288114791870708E-3</v>
          </cell>
          <cell r="L50">
            <v>2.9619697409852819E-3</v>
          </cell>
          <cell r="M50">
            <v>3.09539425624384E-3</v>
          </cell>
          <cell r="N50">
            <v>3.2280342545255424E-3</v>
          </cell>
          <cell r="O50">
            <v>3.3608083610141021E-3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1.3676408232593995E-4</v>
          </cell>
          <cell r="E51">
            <v>0.41362051194781863</v>
          </cell>
          <cell r="F51">
            <v>0.95694220754076709</v>
          </cell>
          <cell r="G51">
            <v>0.85282949317555623</v>
          </cell>
          <cell r="H51">
            <v>4.449446211121197</v>
          </cell>
          <cell r="I51">
            <v>3.5542135984999863</v>
          </cell>
          <cell r="J51">
            <v>3.2766242485404353</v>
          </cell>
          <cell r="K51">
            <v>0.49022608776105359</v>
          </cell>
          <cell r="L51">
            <v>0.33296358020693573</v>
          </cell>
          <cell r="M51">
            <v>5.5729301410805338E-3</v>
          </cell>
          <cell r="N51">
            <v>4.8425903573862065E-3</v>
          </cell>
          <cell r="O51">
            <v>3.0538080606010536E-3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1.3676408232593995E-4</v>
          </cell>
          <cell r="E52">
            <v>0.41362051194781863</v>
          </cell>
          <cell r="F52">
            <v>0.95694220754076709</v>
          </cell>
          <cell r="G52">
            <v>0.85282949317555623</v>
          </cell>
          <cell r="H52">
            <v>4.449446211121197</v>
          </cell>
          <cell r="I52">
            <v>3.5542135984999863</v>
          </cell>
          <cell r="J52">
            <v>3.2766242485404353</v>
          </cell>
          <cell r="K52">
            <v>0.49022608776105359</v>
          </cell>
          <cell r="L52">
            <v>0.33296358020693573</v>
          </cell>
          <cell r="M52">
            <v>5.5729301410805338E-3</v>
          </cell>
          <cell r="N52">
            <v>4.8425903573862065E-3</v>
          </cell>
          <cell r="O52">
            <v>3.0538080606010536E-3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2.88182155005435E-2</v>
          </cell>
          <cell r="F53">
            <v>3.9507462310994002E-2</v>
          </cell>
          <cell r="G53">
            <v>3.0414945239240401E-3</v>
          </cell>
          <cell r="H53">
            <v>0.277785279177587</v>
          </cell>
          <cell r="J53">
            <v>5.7446616524731098E-2</v>
          </cell>
          <cell r="L53">
            <v>3.6070940512133201E-4</v>
          </cell>
          <cell r="M53">
            <v>7.43519847450449E-5</v>
          </cell>
          <cell r="N53">
            <v>6.5120169401932599E-5</v>
          </cell>
          <cell r="O53">
            <v>1.04307701767479E-4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2.8438548668660222E-2</v>
          </cell>
          <cell r="F54">
            <v>6.579229806417497E-2</v>
          </cell>
          <cell r="G54">
            <v>5.8678374932619147E-2</v>
          </cell>
          <cell r="H54">
            <v>0.30603139255865236</v>
          </cell>
          <cell r="I54">
            <v>0.24711972060314794</v>
          </cell>
          <cell r="J54">
            <v>0.22696832907809747</v>
          </cell>
          <cell r="K54">
            <v>4.807192875648459E-2</v>
          </cell>
          <cell r="L54">
            <v>3.1190490038007515E-2</v>
          </cell>
          <cell r="M54">
            <v>4.3470986084891529E-4</v>
          </cell>
          <cell r="N54">
            <v>3.8450393741766683E-4</v>
          </cell>
          <cell r="O54">
            <v>2.4304245902755464E-4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3.0237576037373667E-3</v>
          </cell>
          <cell r="E55">
            <v>2.528630034795773E-2</v>
          </cell>
          <cell r="F55">
            <v>3.8199347246979237E-2</v>
          </cell>
          <cell r="G55">
            <v>0.9236818762736041</v>
          </cell>
          <cell r="H55">
            <v>0.75712691157249956</v>
          </cell>
          <cell r="I55">
            <v>0.31518559106593913</v>
          </cell>
          <cell r="J55">
            <v>1.3590180935613507</v>
          </cell>
          <cell r="K55">
            <v>1.1746807906154875</v>
          </cell>
          <cell r="L55">
            <v>1.2543721847659843</v>
          </cell>
          <cell r="M55">
            <v>1.5867264826448535</v>
          </cell>
          <cell r="N55">
            <v>1.5218600614604951</v>
          </cell>
          <cell r="O55">
            <v>1.4515684285322321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3.0237576037373667E-3</v>
          </cell>
          <cell r="E56">
            <v>2.528630034795773E-2</v>
          </cell>
          <cell r="F56">
            <v>3.8199347246979237E-2</v>
          </cell>
          <cell r="G56">
            <v>0.9236818762736041</v>
          </cell>
          <cell r="H56">
            <v>0.75712691157249956</v>
          </cell>
          <cell r="I56">
            <v>0.31518559106593913</v>
          </cell>
          <cell r="J56">
            <v>1.3590180935613507</v>
          </cell>
          <cell r="K56">
            <v>1.1746807906154875</v>
          </cell>
          <cell r="L56">
            <v>1.2543721847659843</v>
          </cell>
          <cell r="M56">
            <v>1.5867264826448535</v>
          </cell>
          <cell r="N56">
            <v>1.5218600614604951</v>
          </cell>
          <cell r="O56">
            <v>1.4515684285322321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1.3349012574899999E-3</v>
          </cell>
          <cell r="F57">
            <v>1.1226014890132899E-3</v>
          </cell>
          <cell r="G57">
            <v>7.4189810374994197E-2</v>
          </cell>
          <cell r="H57">
            <v>1.49104737362446E-3</v>
          </cell>
          <cell r="J57">
            <v>0.15783666075369401</v>
          </cell>
          <cell r="L57">
            <v>5.6226444861815598E-2</v>
          </cell>
          <cell r="M57">
            <v>0.119577343640607</v>
          </cell>
          <cell r="N57">
            <v>1.1417100344852099E-2</v>
          </cell>
          <cell r="O57">
            <v>3.2154300896784699E-2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2.590449349543128E-4</v>
          </cell>
          <cell r="E58">
            <v>1.9969966835169479E-3</v>
          </cell>
          <cell r="F58">
            <v>3.0017443958795429E-3</v>
          </cell>
          <cell r="G58">
            <v>7.2816569357471564E-2</v>
          </cell>
          <cell r="H58">
            <v>5.9955145161117981E-2</v>
          </cell>
          <cell r="I58">
            <v>3.510293346693226E-2</v>
          </cell>
          <cell r="J58">
            <v>0.15236535492928735</v>
          </cell>
          <cell r="K58">
            <v>0.13207940207091182</v>
          </cell>
          <cell r="L58">
            <v>0.14093281052566217</v>
          </cell>
          <cell r="M58">
            <v>0.17580307438921908</v>
          </cell>
          <cell r="N58">
            <v>0.16934848269735486</v>
          </cell>
          <cell r="O58">
            <v>0.16310547516721102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3.5071312551072646E-5</v>
          </cell>
          <cell r="H59">
            <v>5.9888714806699732E-5</v>
          </cell>
          <cell r="I59">
            <v>8.1940501924605141E-5</v>
          </cell>
          <cell r="J59">
            <v>8.3410985353170384E-5</v>
          </cell>
          <cell r="K59">
            <v>8.286133692873901E-5</v>
          </cell>
          <cell r="L59">
            <v>8.128951577954356E-5</v>
          </cell>
          <cell r="M59">
            <v>8.2900842805319806E-5</v>
          </cell>
          <cell r="N59">
            <v>8.1235678401687152E-5</v>
          </cell>
          <cell r="O59">
            <v>8.3989894427958671E-5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1.4962051603225365E-4</v>
          </cell>
          <cell r="H60">
            <v>2.4673020231405545E-4</v>
          </cell>
          <cell r="I60">
            <v>3.2502193018227766E-4</v>
          </cell>
          <cell r="J60">
            <v>3.103925521999238E-4</v>
          </cell>
          <cell r="K60">
            <v>2.8918569289826867E-4</v>
          </cell>
          <cell r="L60">
            <v>2.7278604281372112E-4</v>
          </cell>
          <cell r="M60">
            <v>2.7320255427058224E-4</v>
          </cell>
          <cell r="N60">
            <v>2.6771494819857609E-4</v>
          </cell>
          <cell r="O60">
            <v>2.7679156102816265E-4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2.4607221453365301E-7</v>
          </cell>
          <cell r="H61">
            <v>1.44136231509331E-7</v>
          </cell>
          <cell r="I61">
            <v>1.2780657426879301E-7</v>
          </cell>
          <cell r="J61">
            <v>1.21752137641519E-7</v>
          </cell>
          <cell r="K61">
            <v>1.27060900665287E-7</v>
          </cell>
          <cell r="L61">
            <v>1.06988779117388E-7</v>
          </cell>
          <cell r="M61">
            <v>1.1553497707639E-7</v>
          </cell>
          <cell r="N61">
            <v>1.21286511938386E-7</v>
          </cell>
          <cell r="O61">
            <v>1.15788863284756E-7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2.4607221453365301E-7</v>
          </cell>
          <cell r="H62">
            <v>1.96325309345551E-7</v>
          </cell>
          <cell r="I62">
            <v>1.8459784363178399E-7</v>
          </cell>
          <cell r="J62">
            <v>1.79836327064298E-7</v>
          </cell>
          <cell r="K62">
            <v>1.8013475315905097E-7</v>
          </cell>
          <cell r="L62">
            <v>1.47240431406365E-7</v>
          </cell>
          <cell r="M62">
            <v>1.5494639915956198E-7</v>
          </cell>
          <cell r="N62">
            <v>1.6016980826184391E-7</v>
          </cell>
          <cell r="O62">
            <v>1.71879421353495E-7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3.502340997829974E-4</v>
          </cell>
          <cell r="E63">
            <v>3.6175083799430559E-3</v>
          </cell>
          <cell r="F63">
            <v>4.9061407474691315E-3</v>
          </cell>
          <cell r="G63">
            <v>4.791320331623653E-3</v>
          </cell>
          <cell r="H63">
            <v>5.4371599075836155E-3</v>
          </cell>
          <cell r="I63">
            <v>3.0085103789779279E-3</v>
          </cell>
          <cell r="J63">
            <v>2.5081079115104304E-3</v>
          </cell>
          <cell r="K63">
            <v>9.4644850511751814E-4</v>
          </cell>
          <cell r="L63">
            <v>5.9182689456907774E-3</v>
          </cell>
          <cell r="M63">
            <v>1.0212714235126808E-2</v>
          </cell>
          <cell r="N63">
            <v>1.2264140343193669E-2</v>
          </cell>
          <cell r="O63">
            <v>1.496937877011506E-2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3.6216419221192002E-2</v>
          </cell>
          <cell r="E64">
            <v>0.37407322732243298</v>
          </cell>
          <cell r="F64">
            <v>0.50732595763406607</v>
          </cell>
          <cell r="G64">
            <v>0.49545280102827627</v>
          </cell>
          <cell r="H64">
            <v>0.56223669456432901</v>
          </cell>
          <cell r="I64">
            <v>0.30093573112039601</v>
          </cell>
          <cell r="J64">
            <v>0.23760296882995599</v>
          </cell>
          <cell r="K64">
            <v>8.4975633977005E-2</v>
          </cell>
          <cell r="L64">
            <v>0.51245279306290192</v>
          </cell>
          <cell r="M64">
            <v>0.81457400383913092</v>
          </cell>
          <cell r="N64">
            <v>0.94335690785493798</v>
          </cell>
          <cell r="O64">
            <v>1.1075901632318881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4.9073738782103016E-4</v>
          </cell>
          <cell r="E65">
            <v>5.0687429176481408E-3</v>
          </cell>
          <cell r="F65">
            <v>6.8743354692962924E-3</v>
          </cell>
          <cell r="G65">
            <v>6.7134525884590289E-3</v>
          </cell>
          <cell r="H65">
            <v>7.6183833951806194E-3</v>
          </cell>
          <cell r="I65">
            <v>4.0777199338807111E-3</v>
          </cell>
          <cell r="J65">
            <v>3.2195524231701323E-3</v>
          </cell>
          <cell r="K65">
            <v>1.1514313547019645E-3</v>
          </cell>
          <cell r="L65">
            <v>6.9438047840501603E-3</v>
          </cell>
          <cell r="M65">
            <v>1.1037588127901524E-2</v>
          </cell>
          <cell r="N65">
            <v>1.2782613927573691E-2</v>
          </cell>
          <cell r="O65">
            <v>1.5007996791759997E-2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2.9724277405632667E-5</v>
          </cell>
          <cell r="H66">
            <v>5.6250165554785462E-5</v>
          </cell>
          <cell r="I66">
            <v>7.7650331746364066E-5</v>
          </cell>
          <cell r="J66">
            <v>7.8676812943245575E-5</v>
          </cell>
          <cell r="K66">
            <v>7.9521748811305253E-5</v>
          </cell>
          <cell r="L66">
            <v>7.887633964942143E-5</v>
          </cell>
          <cell r="M66">
            <v>8.077078332065678E-5</v>
          </cell>
          <cell r="N66">
            <v>7.9533035747272884E-5</v>
          </cell>
          <cell r="O66">
            <v>8.2371787813240006E-5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1.757777125277474E-4</v>
          </cell>
          <cell r="H67">
            <v>3.2165370405819351E-4</v>
          </cell>
          <cell r="I67">
            <v>4.2764169693781473E-4</v>
          </cell>
          <cell r="J67">
            <v>4.0634837346524403E-4</v>
          </cell>
          <cell r="K67">
            <v>3.8518225751914856E-4</v>
          </cell>
          <cell r="L67">
            <v>3.6709061211949624E-4</v>
          </cell>
          <cell r="M67">
            <v>3.6913174460785218E-4</v>
          </cell>
          <cell r="N67">
            <v>3.6347509622134912E-4</v>
          </cell>
          <cell r="O67">
            <v>3.7644851878256913E-4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1.31506479945766E-7</v>
          </cell>
          <cell r="H68">
            <v>8.6146928389607694E-8</v>
          </cell>
          <cell r="I68">
            <v>7.2523742983732099E-8</v>
          </cell>
          <cell r="J68">
            <v>7.2415068732926994E-8</v>
          </cell>
          <cell r="K68">
            <v>8.8621646249963999E-8</v>
          </cell>
          <cell r="L68">
            <v>7.67199685026628E-8</v>
          </cell>
          <cell r="M68">
            <v>8.7965603328761E-8</v>
          </cell>
          <cell r="N68">
            <v>9.36337987649554E-8</v>
          </cell>
          <cell r="O68">
            <v>1.00174008673814E-7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1.31506479945766E-7</v>
          </cell>
          <cell r="H69">
            <v>1.1946038958621061E-7</v>
          </cell>
          <cell r="I69">
            <v>9.9365866081831305E-8</v>
          </cell>
          <cell r="J69">
            <v>8.6529190195297999E-8</v>
          </cell>
          <cell r="K69">
            <v>1.1694145652141719E-7</v>
          </cell>
          <cell r="L69">
            <v>1.0044884432707999E-7</v>
          </cell>
          <cell r="M69">
            <v>1.136128892501358E-7</v>
          </cell>
          <cell r="N69">
            <v>1.2492234560615601E-7</v>
          </cell>
          <cell r="O69">
            <v>1.41663897610615E-7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6.18586123833422</v>
          </cell>
          <cell r="E70">
            <v>11.84572125765831</v>
          </cell>
          <cell r="F70">
            <v>10.598787883274479</v>
          </cell>
          <cell r="G70">
            <v>30.280930490491503</v>
          </cell>
          <cell r="H70">
            <v>13.88705008250955</v>
          </cell>
          <cell r="I70">
            <v>6.5052878293906344</v>
          </cell>
          <cell r="J70">
            <v>0.79301604575429208</v>
          </cell>
          <cell r="K70">
            <v>0.40485016831054604</v>
          </cell>
          <cell r="L70">
            <v>1.722154811147995</v>
          </cell>
          <cell r="M70">
            <v>1.6705865466171419</v>
          </cell>
          <cell r="N70">
            <v>1.3319282079424279</v>
          </cell>
          <cell r="O70">
            <v>0.68205872429398307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4.9119437951607517E-2</v>
          </cell>
          <cell r="E71">
            <v>9.4062111626718653E-2</v>
          </cell>
          <cell r="F71">
            <v>8.4160714852204513E-2</v>
          </cell>
          <cell r="G71">
            <v>0.24044869890181583</v>
          </cell>
          <cell r="H71">
            <v>0.11027148340016441</v>
          </cell>
          <cell r="I71">
            <v>5.4505690819770213E-2</v>
          </cell>
          <cell r="J71">
            <v>6.9369864149842614E-3</v>
          </cell>
          <cell r="K71">
            <v>3.7483200325663371E-3</v>
          </cell>
          <cell r="L71">
            <v>1.6714796067071221E-2</v>
          </cell>
          <cell r="M71">
            <v>1.7407739108153894E-2</v>
          </cell>
          <cell r="N71">
            <v>1.4411358283394279E-2</v>
          </cell>
          <cell r="O71">
            <v>7.6265636292248929E-3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8.3819257972008357E-2</v>
          </cell>
          <cell r="E72">
            <v>0.16051112815255153</v>
          </cell>
          <cell r="F72">
            <v>0.14361501196848889</v>
          </cell>
          <cell r="G72">
            <v>0.41031071125327212</v>
          </cell>
          <cell r="H72">
            <v>0.18817141033210741</v>
          </cell>
          <cell r="I72">
            <v>8.8147531563558854E-2</v>
          </cell>
          <cell r="J72">
            <v>1.0745474874719415E-2</v>
          </cell>
          <cell r="K72">
            <v>5.4857746383542806E-3</v>
          </cell>
          <cell r="L72">
            <v>2.3335431045365819E-2</v>
          </cell>
          <cell r="M72">
            <v>2.2636674073403005E-2</v>
          </cell>
          <cell r="N72">
            <v>1.8047807695696871E-2</v>
          </cell>
          <cell r="O72">
            <v>9.2419881340648179E-3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3.8044386156441191E-5</v>
          </cell>
          <cell r="H73">
            <v>6.184616530314192E-5</v>
          </cell>
          <cell r="I73">
            <v>6.1713367978477208E-5</v>
          </cell>
          <cell r="J73">
            <v>8.1775297062050925E-5</v>
          </cell>
          <cell r="K73">
            <v>6.3007681817834154E-5</v>
          </cell>
          <cell r="L73">
            <v>8.8602835576087803E-5</v>
          </cell>
          <cell r="M73">
            <v>6.1521064216392277E-5</v>
          </cell>
          <cell r="N73">
            <v>6.3524159374914033E-5</v>
          </cell>
          <cell r="O73">
            <v>6.267823610974738E-5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3.3635334827403018E-4</v>
          </cell>
          <cell r="H74">
            <v>5.2928609619741788E-4</v>
          </cell>
          <cell r="I74">
            <v>4.9268340718014545E-4</v>
          </cell>
          <cell r="J74">
            <v>6.2860602050278738E-4</v>
          </cell>
          <cell r="K74">
            <v>4.4337160758741443E-4</v>
          </cell>
          <cell r="L74">
            <v>6.1411458173115025E-4</v>
          </cell>
          <cell r="M74">
            <v>4.1968160225947518E-4</v>
          </cell>
          <cell r="N74">
            <v>4.3334622585326852E-4</v>
          </cell>
          <cell r="O74">
            <v>4.2757554493551021E-4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2.8381798325335401E-7</v>
          </cell>
          <cell r="H75">
            <v>1.09868889496285E-7</v>
          </cell>
          <cell r="I75">
            <v>1.1447258517617101E-7</v>
          </cell>
          <cell r="J75">
            <v>1.1914261697632101E-7</v>
          </cell>
          <cell r="K75">
            <v>1.38518452135805E-7</v>
          </cell>
          <cell r="L75">
            <v>1.60220685292609E-7</v>
          </cell>
          <cell r="M75">
            <v>1.49948660917514E-7</v>
          </cell>
          <cell r="N75">
            <v>1.336454081693E-7</v>
          </cell>
          <cell r="O75">
            <v>1.48554628107303E-7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2.8381798325335401E-7</v>
          </cell>
          <cell r="H76">
            <v>2.6494138667716032E-7</v>
          </cell>
          <cell r="I76">
            <v>2.1194868170039169E-7</v>
          </cell>
          <cell r="J76">
            <v>2.1509077951506728E-7</v>
          </cell>
          <cell r="K76">
            <v>2.3528699551043369E-7</v>
          </cell>
          <cell r="L76">
            <v>2.8533062627600158E-7</v>
          </cell>
          <cell r="M76">
            <v>2.5978232077053429E-7</v>
          </cell>
          <cell r="N76">
            <v>2.4363732932487909E-7</v>
          </cell>
          <cell r="O76">
            <v>2.3129829068788891E-7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4.8789400070206628E-4</v>
          </cell>
          <cell r="F77">
            <v>8.1815911783874587E-4</v>
          </cell>
          <cell r="G77">
            <v>5.1572943120736185E-3</v>
          </cell>
          <cell r="H77">
            <v>9.4813472267772161E-3</v>
          </cell>
          <cell r="I77">
            <v>7.799418870970686E-3</v>
          </cell>
          <cell r="J77">
            <v>2.7620268885846067E-2</v>
          </cell>
          <cell r="K77">
            <v>2.3958385210720419E-2</v>
          </cell>
          <cell r="L77">
            <v>6.4140914874530205E-2</v>
          </cell>
          <cell r="M77">
            <v>5.5768000535203296E-2</v>
          </cell>
          <cell r="N77">
            <v>5.0465368240444335E-2</v>
          </cell>
          <cell r="O77">
            <v>5.4122810338343326E-2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4.8789400070206617E-4</v>
          </cell>
          <cell r="F78">
            <v>8.1815911783874576E-4</v>
          </cell>
          <cell r="G78">
            <v>5.1572943120736185E-3</v>
          </cell>
          <cell r="H78">
            <v>9.4813472267772127E-3</v>
          </cell>
          <cell r="I78">
            <v>7.7994188709706851E-3</v>
          </cell>
          <cell r="J78">
            <v>2.7620268885846063E-2</v>
          </cell>
          <cell r="K78">
            <v>2.3958385210720419E-2</v>
          </cell>
          <cell r="L78">
            <v>6.4140914874530178E-2</v>
          </cell>
          <cell r="M78">
            <v>5.5768000535203296E-2</v>
          </cell>
          <cell r="N78">
            <v>5.0465368240444321E-2</v>
          </cell>
          <cell r="O78">
            <v>5.4122810338343312E-2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4.8574419181696745E-4</v>
          </cell>
          <cell r="F79">
            <v>8.1897757256265118E-4</v>
          </cell>
          <cell r="G79">
            <v>5.1578100930829325E-3</v>
          </cell>
          <cell r="H79">
            <v>9.4822954563228527E-3</v>
          </cell>
          <cell r="I79">
            <v>7.800198890859809E-3</v>
          </cell>
          <cell r="J79">
            <v>2.7623031188964468E-2</v>
          </cell>
          <cell r="K79">
            <v>2.3960781288849757E-2</v>
          </cell>
          <cell r="L79">
            <v>6.4147329607491116E-2</v>
          </cell>
          <cell r="M79">
            <v>5.5773577892992629E-2</v>
          </cell>
          <cell r="N79">
            <v>5.0470415281972547E-2</v>
          </cell>
          <cell r="O79">
            <v>5.4128223160659301E-2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4.8574419181696745E-4</v>
          </cell>
          <cell r="F80">
            <v>8.1897757256265118E-4</v>
          </cell>
          <cell r="G80">
            <v>5.1578100930829325E-3</v>
          </cell>
          <cell r="H80">
            <v>9.4822954563228527E-3</v>
          </cell>
          <cell r="I80">
            <v>7.800198890859809E-3</v>
          </cell>
          <cell r="J80">
            <v>2.7623031188964468E-2</v>
          </cell>
          <cell r="K80">
            <v>2.3960781288849757E-2</v>
          </cell>
          <cell r="L80">
            <v>6.4147329607491116E-2</v>
          </cell>
          <cell r="M80">
            <v>5.5773577892992629E-2</v>
          </cell>
          <cell r="N80">
            <v>5.0470415281972547E-2</v>
          </cell>
          <cell r="O80">
            <v>5.4128223160659301E-2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4.0961637191068503E-2</v>
          </cell>
          <cell r="F81">
            <v>1.6901355272725901E-2</v>
          </cell>
          <cell r="G81">
            <v>4.9127932769096903E-2</v>
          </cell>
          <cell r="H81">
            <v>4.58564740999583E-2</v>
          </cell>
          <cell r="J81">
            <v>0.16906247749065101</v>
          </cell>
          <cell r="L81">
            <v>0.25229135840392702</v>
          </cell>
          <cell r="M81">
            <v>6.4901631460092896E-2</v>
          </cell>
          <cell r="N81">
            <v>5.0639013153707398E-2</v>
          </cell>
          <cell r="O81">
            <v>8.5720888079096197E-2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4.0961637191068503E-2</v>
          </cell>
          <cell r="F82">
            <v>5.7846756554739955E-2</v>
          </cell>
          <cell r="G82">
            <v>0.10694330432866092</v>
          </cell>
          <cell r="H82">
            <v>0.13278676772281728</v>
          </cell>
          <cell r="I82">
            <v>8.9097980088883755E-2</v>
          </cell>
          <cell r="J82">
            <v>0.21484602846400622</v>
          </cell>
          <cell r="K82">
            <v>0.16900255002190523</v>
          </cell>
          <cell r="L82">
            <v>0.39873042266419467</v>
          </cell>
          <cell r="M82">
            <v>0.31710054946130972</v>
          </cell>
          <cell r="N82">
            <v>0.28758348291335967</v>
          </cell>
          <cell r="O82">
            <v>0.20116386413260107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6.3538183534739696</v>
          </cell>
          <cell r="E83">
            <v>20.622701992786702</v>
          </cell>
          <cell r="F83">
            <v>127.6239576567374</v>
          </cell>
          <cell r="G83">
            <v>272.5850705167245</v>
          </cell>
          <cell r="H83">
            <v>780.10533875517103</v>
          </cell>
          <cell r="I83">
            <v>498.83567688889121</v>
          </cell>
          <cell r="J83">
            <v>363.62039598490315</v>
          </cell>
          <cell r="K83">
            <v>96.514439642576363</v>
          </cell>
          <cell r="L83">
            <v>52.984341747554147</v>
          </cell>
          <cell r="M83">
            <v>2.4000758953677219</v>
          </cell>
          <cell r="N83">
            <v>2.0874613045150188</v>
          </cell>
          <cell r="O83">
            <v>1.225724087334203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4.6968022617706016E-2</v>
          </cell>
          <cell r="E84">
            <v>0.1524449519564601</v>
          </cell>
          <cell r="F84">
            <v>0.94340829345639388</v>
          </cell>
          <cell r="G84">
            <v>2.0149744681131074</v>
          </cell>
          <cell r="H84">
            <v>5.7666120050179019</v>
          </cell>
          <cell r="I84">
            <v>3.9071586793120137</v>
          </cell>
          <cell r="J84">
            <v>3.0084786952751488</v>
          </cell>
          <cell r="K84">
            <v>0.84682542086970636</v>
          </cell>
          <cell r="L84">
            <v>0.49078752429258132</v>
          </cell>
          <cell r="M84">
            <v>2.3341989140674275E-2</v>
          </cell>
          <cell r="N84">
            <v>2.1163363977504672E-2</v>
          </cell>
          <cell r="O84">
            <v>1.2773693402713875E-2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8.6095099640568759E-2</v>
          </cell>
          <cell r="E85">
            <v>0.27944040640632334</v>
          </cell>
          <cell r="F85">
            <v>1.7293219194679863</v>
          </cell>
          <cell r="G85">
            <v>3.6935646411480296</v>
          </cell>
          <cell r="H85">
            <v>10.570533045463018</v>
          </cell>
          <cell r="I85">
            <v>6.7592910147546332</v>
          </cell>
          <cell r="J85">
            <v>4.9271056366518007</v>
          </cell>
          <cell r="K85">
            <v>1.3077837349942596</v>
          </cell>
          <cell r="L85">
            <v>0.71794501012946166</v>
          </cell>
          <cell r="M85">
            <v>3.2521353595768646E-2</v>
          </cell>
          <cell r="N85">
            <v>2.8285383530013822E-2</v>
          </cell>
          <cell r="O85">
            <v>1.6608727470653162E-2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2.2695751343251265E-5</v>
          </cell>
          <cell r="H86">
            <v>4.5037731629426818E-5</v>
          </cell>
          <cell r="I86">
            <v>4.5845030582803372E-5</v>
          </cell>
          <cell r="J86">
            <v>4.5299359822925803E-5</v>
          </cell>
          <cell r="K86">
            <v>4.5878139440936821E-5</v>
          </cell>
          <cell r="L86">
            <v>4.6849356132603976E-5</v>
          </cell>
          <cell r="M86">
            <v>4.6028150884501901E-5</v>
          </cell>
          <cell r="N86">
            <v>4.7451158953014078E-5</v>
          </cell>
          <cell r="O86">
            <v>4.843005935916937E-5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2.9903495461394675E-4</v>
          </cell>
          <cell r="H87">
            <v>5.7298053560999435E-4</v>
          </cell>
          <cell r="I87">
            <v>5.4481385039942157E-4</v>
          </cell>
          <cell r="J87">
            <v>5.0443437335519117E-4</v>
          </cell>
          <cell r="K87">
            <v>4.8057285150383204E-4</v>
          </cell>
          <cell r="L87">
            <v>4.7585148492136961E-4</v>
          </cell>
          <cell r="M87">
            <v>4.6751045808572693E-4</v>
          </cell>
          <cell r="N87">
            <v>4.8196402924132701E-4</v>
          </cell>
          <cell r="O87">
            <v>4.9190677446370895E-4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J88">
            <v>1.00312036104153E-8</v>
          </cell>
          <cell r="K88">
            <v>1.29785950432805E-8</v>
          </cell>
          <cell r="L88">
            <v>1.09400265197449E-8</v>
          </cell>
          <cell r="M88">
            <v>1.68768584716189E-8</v>
          </cell>
          <cell r="N88">
            <v>1.64907113771457E-8</v>
          </cell>
          <cell r="O88">
            <v>4.2709057830198502E-8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-7.5580141840714298E-9</v>
          </cell>
          <cell r="I89">
            <v>-1.2166257721426799E-8</v>
          </cell>
          <cell r="J89">
            <v>-1.2771221065674001E-9</v>
          </cell>
          <cell r="K89">
            <v>4.0646272892335022E-9</v>
          </cell>
          <cell r="L89">
            <v>3.3209910816335986E-9</v>
          </cell>
          <cell r="M89">
            <v>7.4029773307957998E-9</v>
          </cell>
          <cell r="N89">
            <v>7.678690479788402E-9</v>
          </cell>
          <cell r="O89">
            <v>2.8875969465657997E-8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3.9069742684184139E-3</v>
          </cell>
          <cell r="E90">
            <v>4.3389274852674584E-3</v>
          </cell>
          <cell r="F90">
            <v>1.0308420995920371E-2</v>
          </cell>
          <cell r="G90">
            <v>0.15001214624931591</v>
          </cell>
          <cell r="H90">
            <v>0.32037009194689792</v>
          </cell>
          <cell r="I90">
            <v>0.24012736300368615</v>
          </cell>
          <cell r="J90">
            <v>4.4740764910648913E-2</v>
          </cell>
          <cell r="K90">
            <v>5.7467391249576359E-2</v>
          </cell>
          <cell r="L90">
            <v>6.0214274292292265E-2</v>
          </cell>
          <cell r="M90">
            <v>6.6912360445110453E-2</v>
          </cell>
          <cell r="N90">
            <v>6.5278921720024682E-2</v>
          </cell>
          <cell r="O90">
            <v>8.2057111109201816E-2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3.9069742684184139E-3</v>
          </cell>
          <cell r="E91">
            <v>4.3389274852674567E-3</v>
          </cell>
          <cell r="F91">
            <v>1.0308420995920369E-2</v>
          </cell>
          <cell r="G91">
            <v>0.15001214624931586</v>
          </cell>
          <cell r="H91">
            <v>0.32037009194689786</v>
          </cell>
          <cell r="I91">
            <v>0.24012736300368615</v>
          </cell>
          <cell r="J91">
            <v>4.4740764910648913E-2</v>
          </cell>
          <cell r="K91">
            <v>5.7467391249576352E-2</v>
          </cell>
          <cell r="L91">
            <v>6.0214274292292265E-2</v>
          </cell>
          <cell r="M91">
            <v>6.6912360445110439E-2</v>
          </cell>
          <cell r="N91">
            <v>6.5278921720024682E-2</v>
          </cell>
          <cell r="O91">
            <v>8.2057111109201816E-2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3.8990858106697085E-3</v>
          </cell>
          <cell r="E92">
            <v>4.3400980520376491E-3</v>
          </cell>
          <cell r="F92">
            <v>1.0310556887063116E-2</v>
          </cell>
          <cell r="G92">
            <v>0.15002714896423855</v>
          </cell>
          <cell r="H92">
            <v>0.32040213216016966</v>
          </cell>
          <cell r="I92">
            <v>0.24015137814153673</v>
          </cell>
          <cell r="J92">
            <v>4.4745239434683268E-2</v>
          </cell>
          <cell r="K92">
            <v>5.7473138563486147E-2</v>
          </cell>
          <cell r="L92">
            <v>6.02202963223014E-2</v>
          </cell>
          <cell r="M92">
            <v>6.6919052350645436E-2</v>
          </cell>
          <cell r="N92">
            <v>6.5285450265138684E-2</v>
          </cell>
          <cell r="O92">
            <v>8.2065317641299748E-2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3.8990858106697085E-3</v>
          </cell>
          <cell r="E93">
            <v>4.3400980520376491E-3</v>
          </cell>
          <cell r="F93">
            <v>1.0310556887063116E-2</v>
          </cell>
          <cell r="G93">
            <v>0.15002714896423855</v>
          </cell>
          <cell r="H93">
            <v>0.32040213216016966</v>
          </cell>
          <cell r="I93">
            <v>0.24015137814153673</v>
          </cell>
          <cell r="J93">
            <v>4.4745239434683268E-2</v>
          </cell>
          <cell r="K93">
            <v>5.7473138563486147E-2</v>
          </cell>
          <cell r="L93">
            <v>6.02202963223014E-2</v>
          </cell>
          <cell r="M93">
            <v>6.6919052350645436E-2</v>
          </cell>
          <cell r="N93">
            <v>6.5285450265138684E-2</v>
          </cell>
          <cell r="O93">
            <v>8.2065317641299748E-2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0.12982676154207601</v>
          </cell>
          <cell r="E94">
            <v>0.129220847571447</v>
          </cell>
          <cell r="F94">
            <v>0.199206104342143</v>
          </cell>
          <cell r="G94">
            <v>0.298116571087711</v>
          </cell>
          <cell r="H94">
            <v>0.21596147054420001</v>
          </cell>
          <cell r="I94">
            <v>0.247068383705592</v>
          </cell>
          <cell r="J94">
            <v>0.15793169034433799</v>
          </cell>
          <cell r="K94">
            <v>0.21711302986509701</v>
          </cell>
          <cell r="L94">
            <v>0.16859863384957599</v>
          </cell>
          <cell r="M94">
            <v>0.20020385475034599</v>
          </cell>
          <cell r="N94">
            <v>0.199142758502315</v>
          </cell>
          <cell r="O94">
            <v>0.31935639274580002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0.12982676154207601</v>
          </cell>
          <cell r="E95">
            <v>0.25900652255875289</v>
          </cell>
          <cell r="F95">
            <v>0.45810917936415463</v>
          </cell>
          <cell r="G95">
            <v>0.75603431437810065</v>
          </cell>
          <cell r="H95">
            <v>0.81269951735717105</v>
          </cell>
          <cell r="I95">
            <v>0.74588027368415244</v>
          </cell>
          <cell r="J95">
            <v>0.62054589583784614</v>
          </cell>
          <cell r="K95">
            <v>0.62174825035118197</v>
          </cell>
          <cell r="L95">
            <v>0.56023566755368481</v>
          </cell>
          <cell r="M95">
            <v>0.58553475664258436</v>
          </cell>
          <cell r="N95">
            <v>0.55251343922725915</v>
          </cell>
          <cell r="O95">
            <v>0.71837214192673748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11.987593738360401</v>
          </cell>
          <cell r="E96">
            <v>22.794533768666199</v>
          </cell>
          <cell r="F96">
            <v>19.74331939888253</v>
          </cell>
          <cell r="G96">
            <v>22.571353151903761</v>
          </cell>
          <cell r="H96">
            <v>11.297324493426759</v>
          </cell>
          <cell r="I96">
            <v>3.5222714673511226</v>
          </cell>
          <cell r="J96">
            <v>1.1297056001069179</v>
          </cell>
          <cell r="K96">
            <v>0.53167159117643603</v>
          </cell>
          <cell r="L96">
            <v>38.595152342887665</v>
          </cell>
          <cell r="M96">
            <v>86.67022485605608</v>
          </cell>
          <cell r="N96">
            <v>78.927691106319088</v>
          </cell>
          <cell r="O96">
            <v>76.176970259320797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8.4425745146699135E-2</v>
          </cell>
          <cell r="E97">
            <v>0.16053642963666664</v>
          </cell>
          <cell r="F97">
            <v>0.13904745925664966</v>
          </cell>
          <cell r="G97">
            <v>0.15896462212602527</v>
          </cell>
          <cell r="H97">
            <v>7.9564344549773111E-2</v>
          </cell>
          <cell r="I97">
            <v>2.6019390572833291E-2</v>
          </cell>
          <cell r="J97">
            <v>8.7378124852160923E-3</v>
          </cell>
          <cell r="K97">
            <v>4.3366710813632576E-3</v>
          </cell>
          <cell r="L97">
            <v>0.33627530174384623</v>
          </cell>
          <cell r="M97">
            <v>0.79955807634392839</v>
          </cell>
          <cell r="N97">
            <v>0.76729229450624059</v>
          </cell>
          <cell r="O97">
            <v>0.741394437811144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0.16243351948997839</v>
          </cell>
          <cell r="E98">
            <v>0.3088690212556392</v>
          </cell>
          <cell r="F98">
            <v>0.26752465310138923</v>
          </cell>
          <cell r="G98">
            <v>0.30584489365723166</v>
          </cell>
          <cell r="H98">
            <v>0.1530802776887096</v>
          </cell>
          <cell r="I98">
            <v>4.772725565516428E-2</v>
          </cell>
          <cell r="J98">
            <v>1.5307663958088321E-2</v>
          </cell>
          <cell r="K98">
            <v>7.2042221026617339E-3</v>
          </cell>
          <cell r="L98">
            <v>0.52296954394156703</v>
          </cell>
          <cell r="M98">
            <v>1.1743932907324666</v>
          </cell>
          <cell r="N98">
            <v>1.069480909299716</v>
          </cell>
          <cell r="O98">
            <v>1.0322082690964876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6.716891355991772E-2</v>
          </cell>
          <cell r="F99">
            <v>0.29089322023373221</v>
          </cell>
          <cell r="G99">
            <v>0.790357369516691</v>
          </cell>
          <cell r="H99">
            <v>3.0632056662755986</v>
          </cell>
          <cell r="I99">
            <v>3.2933961268509733</v>
          </cell>
          <cell r="J99">
            <v>4.9328743152426133</v>
          </cell>
          <cell r="K99">
            <v>2.2271529580962364</v>
          </cell>
          <cell r="L99">
            <v>1.9387527227849417</v>
          </cell>
          <cell r="M99">
            <v>7.1458214797649008E-2</v>
          </cell>
          <cell r="N99">
            <v>6.5195426042780336E-2</v>
          </cell>
          <cell r="O99">
            <v>4.5798430635030148E-2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6.716891355991772E-2</v>
          </cell>
          <cell r="F100">
            <v>0.2908932202337321</v>
          </cell>
          <cell r="G100">
            <v>0.790357369516691</v>
          </cell>
          <cell r="H100">
            <v>3.0632056662755986</v>
          </cell>
          <cell r="I100">
            <v>3.2933961268509733</v>
          </cell>
          <cell r="J100">
            <v>4.9328743152426133</v>
          </cell>
          <cell r="K100">
            <v>2.2271529580962364</v>
          </cell>
          <cell r="L100">
            <v>1.9387527227849417</v>
          </cell>
          <cell r="M100">
            <v>7.1458214797649008E-2</v>
          </cell>
          <cell r="N100">
            <v>6.5195426042780322E-2</v>
          </cell>
          <cell r="O100">
            <v>4.5798430635030141E-2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6.7164819459196473E-2</v>
          </cell>
          <cell r="F101">
            <v>0.2909230490956124</v>
          </cell>
          <cell r="G101">
            <v>0.79043641315798774</v>
          </cell>
          <cell r="H101">
            <v>3.0635120174764188</v>
          </cell>
          <cell r="I101">
            <v>3.2937254994033895</v>
          </cell>
          <cell r="J101">
            <v>4.9333676520066856</v>
          </cell>
          <cell r="K101">
            <v>2.2273756956653945</v>
          </cell>
          <cell r="L101">
            <v>1.9389466174468815</v>
          </cell>
          <cell r="M101">
            <v>7.1465361333782187E-2</v>
          </cell>
          <cell r="N101">
            <v>6.5201946237401581E-2</v>
          </cell>
          <cell r="O101">
            <v>4.5803010936123982E-2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6.7164819459196473E-2</v>
          </cell>
          <cell r="F102">
            <v>0.2909230490956124</v>
          </cell>
          <cell r="G102">
            <v>0.79043641315798774</v>
          </cell>
          <cell r="H102">
            <v>3.0635120174764188</v>
          </cell>
          <cell r="I102">
            <v>3.2937254994033895</v>
          </cell>
          <cell r="J102">
            <v>4.9333676520066856</v>
          </cell>
          <cell r="K102">
            <v>2.2273756956653945</v>
          </cell>
          <cell r="L102">
            <v>1.9389466174468815</v>
          </cell>
          <cell r="M102">
            <v>7.1465361333782187E-2</v>
          </cell>
          <cell r="N102">
            <v>6.5201946237401581E-2</v>
          </cell>
          <cell r="O102">
            <v>4.5803010936123982E-2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2.7285780431341502</v>
          </cell>
          <cell r="F103">
            <v>9.5440101199833993</v>
          </cell>
          <cell r="G103">
            <v>11.7363443998913</v>
          </cell>
          <cell r="H103">
            <v>60.041112832357001</v>
          </cell>
          <cell r="J103">
            <v>21.0509934440983</v>
          </cell>
          <cell r="L103">
            <v>0.42472838660353501</v>
          </cell>
          <cell r="M103">
            <v>0.120626906910081</v>
          </cell>
          <cell r="N103">
            <v>8.6776229460305401E-2</v>
          </cell>
          <cell r="O103">
            <v>9.4747588388304493E-2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2.7285780431341502</v>
          </cell>
          <cell r="F104">
            <v>12.27142519810962</v>
          </cell>
          <cell r="G104">
            <v>24.001002997730925</v>
          </cell>
          <cell r="H104">
            <v>82.697800836243488</v>
          </cell>
          <cell r="I104">
            <v>71.477797647011542</v>
          </cell>
          <cell r="J104">
            <v>80.913724182678152</v>
          </cell>
          <cell r="K104">
            <v>21.036817767302665</v>
          </cell>
          <cell r="L104">
            <v>18.638484359728153</v>
          </cell>
          <cell r="M104">
            <v>0.54520832706913325</v>
          </cell>
          <cell r="N104">
            <v>0.4970559297180252</v>
          </cell>
          <cell r="O104">
            <v>0.30201021975369036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17.024797815647698</v>
          </cell>
          <cell r="F105">
            <v>12.212589889404962</v>
          </cell>
          <cell r="G105">
            <v>35.678610923946408</v>
          </cell>
          <cell r="H105">
            <v>33.900485691600856</v>
          </cell>
          <cell r="I105">
            <v>3.0792054391384299E-2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0.10701875995647352</v>
          </cell>
          <cell r="F106">
            <v>7.6768971941612529E-2</v>
          </cell>
          <cell r="G106">
            <v>0.22427759433012551</v>
          </cell>
          <cell r="H106">
            <v>0.21310020711686636</v>
          </cell>
          <cell r="I106">
            <v>1.935604471290382E-4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0.23226190744403363</v>
          </cell>
          <cell r="F107">
            <v>0.16661104896868964</v>
          </cell>
          <cell r="G107">
            <v>0.48674776158180644</v>
          </cell>
          <cell r="H107">
            <v>0.4624895728731353</v>
          </cell>
          <cell r="I107">
            <v>4.2008259742679852E-4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7.46499576263386E-3</v>
          </cell>
          <cell r="F108">
            <v>6.0001765932108201E-5</v>
          </cell>
          <cell r="G108">
            <v>1.5230325229729001E-2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7.46499576263386E-3</v>
          </cell>
          <cell r="F109">
            <v>7.5248641963540286E-3</v>
          </cell>
          <cell r="G109">
            <v>2.1766100707284141E-2</v>
          </cell>
          <cell r="H109">
            <v>1.52609876657836E-2</v>
          </cell>
          <cell r="I109">
            <v>1.3820711497249897E-5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7.2244183396942205E-4</v>
          </cell>
          <cell r="E110">
            <v>2.4434108384967382E-3</v>
          </cell>
          <cell r="F110">
            <v>2.5312585303715373E-3</v>
          </cell>
          <cell r="G110">
            <v>3.4804393792561866E-4</v>
          </cell>
          <cell r="H110">
            <v>3.1481713011499647E-4</v>
          </cell>
          <cell r="I110">
            <v>3.2018029226239027E-4</v>
          </cell>
          <cell r="J110">
            <v>3.0771487093929963E-4</v>
          </cell>
          <cell r="K110">
            <v>3.006535714807733E-4</v>
          </cell>
          <cell r="L110">
            <v>3.0783705125488747E-4</v>
          </cell>
          <cell r="M110">
            <v>3.0476278622030699E-4</v>
          </cell>
          <cell r="N110">
            <v>3.0847357978305932E-4</v>
          </cell>
          <cell r="O110">
            <v>3.5675113864129483E-4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4.1410471622107441E-3</v>
          </cell>
          <cell r="E111">
            <v>1.393763818854119E-2</v>
          </cell>
          <cell r="F111">
            <v>1.4425950821196456E-2</v>
          </cell>
          <cell r="G111">
            <v>1.9568072698733412E-3</v>
          </cell>
          <cell r="H111">
            <v>1.6217169623736088E-3</v>
          </cell>
          <cell r="I111">
            <v>1.6142506177515444E-3</v>
          </cell>
          <cell r="J111">
            <v>1.4713342162229364E-3</v>
          </cell>
          <cell r="K111">
            <v>1.4002422789350904E-3</v>
          </cell>
          <cell r="L111">
            <v>1.4062277511079624E-3</v>
          </cell>
          <cell r="M111">
            <v>1.3921842277950134E-3</v>
          </cell>
          <cell r="N111">
            <v>1.409135471530305E-3</v>
          </cell>
          <cell r="O111">
            <v>1.6296717674227272E-3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1.40014960534328E-6</v>
          </cell>
          <cell r="F112">
            <v>1.3499783967766699E-6</v>
          </cell>
          <cell r="G112">
            <v>8.5574721499835705E-7</v>
          </cell>
          <cell r="H112">
            <v>5.6183659334653204E-6</v>
          </cell>
          <cell r="I112">
            <v>2.60924994586029E-6</v>
          </cell>
          <cell r="J112">
            <v>4.7789559267735197E-6</v>
          </cell>
          <cell r="K112">
            <v>2.8640306894802099E-6</v>
          </cell>
          <cell r="L112">
            <v>3.9572852267817104E-6</v>
          </cell>
          <cell r="M112">
            <v>4.9837134289946804E-6</v>
          </cell>
          <cell r="N112">
            <v>2.8634682087440698E-6</v>
          </cell>
          <cell r="O112">
            <v>5.1866053406349002E-6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1.3979423579495849E-5</v>
          </cell>
          <cell r="E113">
            <v>4.5389454070491895E-5</v>
          </cell>
          <cell r="F113">
            <v>4.6750128002119949E-5</v>
          </cell>
          <cell r="G113">
            <v>5.823536924690419E-6</v>
          </cell>
          <cell r="H113">
            <v>5.8368506515542033E-6</v>
          </cell>
          <cell r="I113">
            <v>6.1950555220272435E-6</v>
          </cell>
          <cell r="J113">
            <v>6.1229993655332714E-6</v>
          </cell>
          <cell r="K113">
            <v>6.0560014668523152E-6</v>
          </cell>
          <cell r="L113">
            <v>6.0394833881710971E-6</v>
          </cell>
          <cell r="M113">
            <v>6.0046048290233397E-6</v>
          </cell>
          <cell r="N113">
            <v>6.0457753774947728E-6</v>
          </cell>
          <cell r="O113">
            <v>7.1066071273800205E-6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4.3735158641689505E-3</v>
          </cell>
          <cell r="F114">
            <v>2.7762647999645472E-2</v>
          </cell>
          <cell r="G114">
            <v>0.24107592441941134</v>
          </cell>
          <cell r="H114">
            <v>0.34359199173954325</v>
          </cell>
          <cell r="I114">
            <v>0.27618597787052546</v>
          </cell>
          <cell r="J114">
            <v>1.3329701120616302</v>
          </cell>
          <cell r="K114">
            <v>1.3214885384190462</v>
          </cell>
          <cell r="L114">
            <v>2.6478428937864531</v>
          </cell>
          <cell r="M114">
            <v>3.9105577305592751</v>
          </cell>
          <cell r="N114">
            <v>3.6021294892535058</v>
          </cell>
          <cell r="O114">
            <v>3.559901428439054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4.3735158641689505E-3</v>
          </cell>
          <cell r="F115">
            <v>2.7762647999645472E-2</v>
          </cell>
          <cell r="G115">
            <v>0.24107592441941134</v>
          </cell>
          <cell r="H115">
            <v>0.34359199173954313</v>
          </cell>
          <cell r="I115">
            <v>0.2761859778705254</v>
          </cell>
          <cell r="J115">
            <v>1.3329701120616302</v>
          </cell>
          <cell r="K115">
            <v>1.3214885384190462</v>
          </cell>
          <cell r="L115">
            <v>2.6478428937864522</v>
          </cell>
          <cell r="M115">
            <v>3.9105577305592747</v>
          </cell>
          <cell r="N115">
            <v>3.6021294892535054</v>
          </cell>
          <cell r="O115">
            <v>3.559901428439054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4.3614201301726552E-3</v>
          </cell>
          <cell r="F116">
            <v>2.7766161172729342E-2</v>
          </cell>
          <cell r="G116">
            <v>0.24110003442284969</v>
          </cell>
          <cell r="H116">
            <v>0.34362635437494843</v>
          </cell>
          <cell r="I116">
            <v>0.27621359923046224</v>
          </cell>
          <cell r="J116">
            <v>1.3331034224041622</v>
          </cell>
          <cell r="K116">
            <v>1.3216207004890039</v>
          </cell>
          <cell r="L116">
            <v>2.6481077045569825</v>
          </cell>
          <cell r="M116">
            <v>3.9109488254419364</v>
          </cell>
          <cell r="N116">
            <v>3.6024897382276815</v>
          </cell>
          <cell r="O116">
            <v>3.5602574541844043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4.3614201301726552E-3</v>
          </cell>
          <cell r="F117">
            <v>2.7766161172729342E-2</v>
          </cell>
          <cell r="G117">
            <v>0.24110003442284969</v>
          </cell>
          <cell r="H117">
            <v>0.34362635437494843</v>
          </cell>
          <cell r="I117">
            <v>0.27621359923046224</v>
          </cell>
          <cell r="J117">
            <v>1.3331034224041622</v>
          </cell>
          <cell r="K117">
            <v>1.3216207004890039</v>
          </cell>
          <cell r="L117">
            <v>2.6481077045569825</v>
          </cell>
          <cell r="M117">
            <v>3.9109488254419364</v>
          </cell>
          <cell r="N117">
            <v>3.6024897382276815</v>
          </cell>
          <cell r="O117">
            <v>3.5602574541844043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0.16525743155796899</v>
          </cell>
          <cell r="F118">
            <v>0.18146302832716399</v>
          </cell>
          <cell r="G118">
            <v>7.0065801971211599</v>
          </cell>
          <cell r="H118">
            <v>0.23862074764000801</v>
          </cell>
          <cell r="J118">
            <v>12.8344777949997</v>
          </cell>
          <cell r="L118">
            <v>12.4485250723703</v>
          </cell>
          <cell r="M118">
            <v>20.5924654843753</v>
          </cell>
          <cell r="N118">
            <v>2.6738868170106702</v>
          </cell>
          <cell r="O118">
            <v>7.3954557683903603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0.16525743155796899</v>
          </cell>
          <cell r="F119">
            <v>0.34668151275424081</v>
          </cell>
          <cell r="G119">
            <v>7.3530781033206827</v>
          </cell>
          <cell r="H119">
            <v>7.507425148276953</v>
          </cell>
          <cell r="I119">
            <v>5.940178994363988</v>
          </cell>
          <cell r="J119">
            <v>13.072688813535095</v>
          </cell>
          <cell r="K119">
            <v>12.826514209657294</v>
          </cell>
          <cell r="L119">
            <v>23.554204911081722</v>
          </cell>
          <cell r="M119">
            <v>33.0318599641707</v>
          </cell>
          <cell r="N119">
            <v>31.74622398131137</v>
          </cell>
          <cell r="O119">
            <v>30.661145515731555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53.549221734088199</v>
          </cell>
          <cell r="E120">
            <v>130.16736877085501</v>
          </cell>
          <cell r="F120">
            <v>39.9758524315125</v>
          </cell>
          <cell r="G120">
            <v>20.152843112915999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0.20141419149783532</v>
          </cell>
          <cell r="E121">
            <v>0.49416037984520744</v>
          </cell>
          <cell r="F121">
            <v>0.15386422145243714</v>
          </cell>
          <cell r="G121">
            <v>7.7566864169670915E-2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0.72559921048900022</v>
          </cell>
          <cell r="E122">
            <v>1.7637854846999355</v>
          </cell>
          <cell r="F122">
            <v>0.54167821722916554</v>
          </cell>
          <cell r="G122">
            <v>0.27307375491756131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3.9834193444638163E-2</v>
          </cell>
          <cell r="E123">
            <v>3.9824965160824524E-2</v>
          </cell>
          <cell r="F123">
            <v>3.0631759997264436E-2</v>
          </cell>
          <cell r="G123">
            <v>1.5317312552056659E-2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2.5121129874730516E-2</v>
          </cell>
          <cell r="E124">
            <v>2.7716185835950664E-2</v>
          </cell>
          <cell r="F124">
            <v>2.9221639508690236E-2</v>
          </cell>
          <cell r="G124">
            <v>3.1672222387036673E-2</v>
          </cell>
          <cell r="H124">
            <v>3.312588959372631E-2</v>
          </cell>
          <cell r="I124">
            <v>3.3908860680495707E-2</v>
          </cell>
          <cell r="J124">
            <v>3.5180348156839479E-2</v>
          </cell>
          <cell r="K124">
            <v>3.6469235998098523E-2</v>
          </cell>
          <cell r="L124">
            <v>3.7028653623070673E-2</v>
          </cell>
          <cell r="M124">
            <v>3.7902436889250983E-2</v>
          </cell>
          <cell r="N124">
            <v>3.8149735975468245E-2</v>
          </cell>
          <cell r="O124">
            <v>3.8628758976201764E-2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1.5038961578123025</v>
          </cell>
          <cell r="E125">
            <v>1.6592512198197871</v>
          </cell>
          <cell r="F125">
            <v>1.7493763855861133</v>
          </cell>
          <cell r="G125">
            <v>1.8960824530887941</v>
          </cell>
          <cell r="H125">
            <v>1.9831073814172522</v>
          </cell>
          <cell r="I125">
            <v>2.0299805600896419</v>
          </cell>
          <cell r="J125">
            <v>2.1060991558659956</v>
          </cell>
          <cell r="K125">
            <v>2.1832594381457473</v>
          </cell>
          <cell r="L125">
            <v>2.2167494133579826</v>
          </cell>
          <cell r="M125">
            <v>2.2690591344303268</v>
          </cell>
          <cell r="N125">
            <v>2.2838638883345976</v>
          </cell>
          <cell r="O125">
            <v>2.312540976264132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5.3937680757422301E-8</v>
          </cell>
          <cell r="E126">
            <v>2.3963860349989901E-4</v>
          </cell>
          <cell r="F126">
            <v>1.3889464071565501E-4</v>
          </cell>
          <cell r="G126">
            <v>2.2623073146298399E-4</v>
          </cell>
          <cell r="H126">
            <v>1.3422010310519501E-4</v>
          </cell>
          <cell r="I126">
            <v>7.2278785271575401E-5</v>
          </cell>
          <cell r="J126">
            <v>1.17387270591465E-4</v>
          </cell>
          <cell r="K126">
            <v>1.72228133421992E-3</v>
          </cell>
          <cell r="L126">
            <v>1.16211468001078E-3</v>
          </cell>
          <cell r="M126">
            <v>2.8840966724882498E-4</v>
          </cell>
          <cell r="N126">
            <v>1.4458622683305401E-4</v>
          </cell>
          <cell r="O126">
            <v>1.2887795575414101E-4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2.3167184253639374E-3</v>
          </cell>
          <cell r="E127">
            <v>2.5563570288638367E-3</v>
          </cell>
          <cell r="F127">
            <v>2.6952516695794917E-3</v>
          </cell>
          <cell r="G127">
            <v>2.9214824010424757E-3</v>
          </cell>
          <cell r="H127">
            <v>3.0557025041476711E-3</v>
          </cell>
          <cell r="I127">
            <v>3.1279812894192457E-3</v>
          </cell>
          <cell r="J127">
            <v>3.2453685600107108E-3</v>
          </cell>
          <cell r="K127">
            <v>3.3643288926421362E-3</v>
          </cell>
          <cell r="L127">
            <v>3.4159734394759275E-3</v>
          </cell>
          <cell r="M127">
            <v>3.4966292640610823E-3</v>
          </cell>
          <cell r="N127">
            <v>3.5194648079898156E-3</v>
          </cell>
          <cell r="O127">
            <v>3.5636417409438017E-3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813.85066497953198</v>
          </cell>
          <cell r="E128">
            <v>546.58286061777096</v>
          </cell>
          <cell r="F128">
            <v>199.776630103656</v>
          </cell>
          <cell r="G128">
            <v>200.83185537666901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2.8760864757664679</v>
          </cell>
          <cell r="E129">
            <v>1.9979539545816527</v>
          </cell>
          <cell r="F129">
            <v>0.76664268870311369</v>
          </cell>
          <cell r="G129">
            <v>0.77069211500523438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11.103010436282844</v>
          </cell>
          <cell r="E130">
            <v>7.4567920957404015</v>
          </cell>
          <cell r="F130">
            <v>2.7254656221508284</v>
          </cell>
          <cell r="G130">
            <v>2.7398616013188168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0.22854656289644582</v>
          </cell>
          <cell r="E131">
            <v>0.19846046816082949</v>
          </cell>
          <cell r="F131">
            <v>7.6331010632637086E-2</v>
          </cell>
          <cell r="G131">
            <v>7.6330940465184613E-2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0.2068239540976767</v>
          </cell>
          <cell r="E132">
            <v>0.145696358728019</v>
          </cell>
          <cell r="F132">
            <v>0.2410860135148086</v>
          </cell>
          <cell r="G132">
            <v>2.7155473067898839E-2</v>
          </cell>
          <cell r="H132">
            <v>1.2398876053034542E-2</v>
          </cell>
          <cell r="I132">
            <v>4.64357452807811E-3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2.2620924927027174E-3</v>
          </cell>
          <cell r="E133">
            <v>1.6363145948312435E-3</v>
          </cell>
          <cell r="F133">
            <v>2.5962828770296625E-3</v>
          </cell>
          <cell r="G133">
            <v>2.9398721657940188E-4</v>
          </cell>
          <cell r="H133">
            <v>1.2777400230299803E-4</v>
          </cell>
          <cell r="I133">
            <v>4.6106834359276855E-5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3.6670913847105719E-3</v>
          </cell>
          <cell r="E134">
            <v>2.5832687717733819E-3</v>
          </cell>
          <cell r="F134">
            <v>4.2745747077093752E-3</v>
          </cell>
          <cell r="G134">
            <v>4.8148001893437686E-4</v>
          </cell>
          <cell r="H134">
            <v>2.1983822789068305E-4</v>
          </cell>
          <cell r="I134">
            <v>8.2332881703512539E-5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5.8629635979573298E-6</v>
          </cell>
          <cell r="F135">
            <v>9.1919529221748996E-5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2.5626170274569695E-4</v>
          </cell>
          <cell r="E136">
            <v>1.6862109938807523E-4</v>
          </cell>
          <cell r="F136">
            <v>2.5793305528968056E-4</v>
          </cell>
          <cell r="G136">
            <v>8.100886265936867E-6</v>
          </cell>
          <cell r="H136">
            <v>1.9334212605277189E-7</v>
          </cell>
          <cell r="I136">
            <v>-6.7921176067339001E-7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0.74058987647567942</v>
          </cell>
          <cell r="E137">
            <v>1.6538607055312347</v>
          </cell>
          <cell r="F137">
            <v>4.7198163307070091</v>
          </cell>
          <cell r="G137">
            <v>16.704999108903358</v>
          </cell>
          <cell r="H137">
            <v>33.034762059814199</v>
          </cell>
          <cell r="I137">
            <v>41.416015899608638</v>
          </cell>
          <cell r="J137">
            <v>46.845301146536436</v>
          </cell>
          <cell r="K137">
            <v>48.904722681849215</v>
          </cell>
          <cell r="L137">
            <v>47.916162478243074</v>
          </cell>
          <cell r="M137">
            <v>46.254277338128027</v>
          </cell>
          <cell r="N137">
            <v>45.817261031474196</v>
          </cell>
          <cell r="O137">
            <v>44.898368711340794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0.74058987647567942</v>
          </cell>
          <cell r="E138">
            <v>1.6538607055312347</v>
          </cell>
          <cell r="F138">
            <v>4.7198163307070091</v>
          </cell>
          <cell r="G138">
            <v>16.704999108903358</v>
          </cell>
          <cell r="H138">
            <v>33.034762059814199</v>
          </cell>
          <cell r="I138">
            <v>41.416015899608638</v>
          </cell>
          <cell r="J138">
            <v>46.845301146536436</v>
          </cell>
          <cell r="K138">
            <v>48.904722681849215</v>
          </cell>
          <cell r="L138">
            <v>47.916162478243074</v>
          </cell>
          <cell r="M138">
            <v>46.254277338128027</v>
          </cell>
          <cell r="N138">
            <v>45.817261031474196</v>
          </cell>
          <cell r="O138">
            <v>44.898368711340794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4.9506561357529696E-6</v>
          </cell>
          <cell r="E139">
            <v>3.9576668830453201E-6</v>
          </cell>
          <cell r="F139">
            <v>1.17884034577709</v>
          </cell>
          <cell r="G139">
            <v>8.1801556191112503</v>
          </cell>
          <cell r="H139">
            <v>14.853479283175799</v>
          </cell>
          <cell r="I139">
            <v>11.4518815404452</v>
          </cell>
          <cell r="J139">
            <v>8.4484697052223794</v>
          </cell>
          <cell r="K139">
            <v>20.148996915523998</v>
          </cell>
          <cell r="L139">
            <v>12.798120396199</v>
          </cell>
          <cell r="M139">
            <v>10.1275162511877</v>
          </cell>
          <cell r="N139">
            <v>22.748762533026099</v>
          </cell>
          <cell r="O139">
            <v>13.3729006289248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1.2762629077141856</v>
          </cell>
          <cell r="E140">
            <v>1.2762668653810687</v>
          </cell>
          <cell r="F140">
            <v>2.4551072111581602</v>
          </cell>
          <cell r="G140">
            <v>10.63526283026941</v>
          </cell>
          <cell r="H140">
            <v>24.543456298525506</v>
          </cell>
          <cell r="I140">
            <v>33.176820389748499</v>
          </cell>
          <cell r="J140">
            <v>34.753830528843302</v>
          </cell>
          <cell r="K140">
            <v>40.049348161191503</v>
          </cell>
          <cell r="L140">
            <v>42.035831701455599</v>
          </cell>
          <cell r="M140">
            <v>43.074633562910698</v>
          </cell>
          <cell r="N140">
            <v>45.186048889603001</v>
          </cell>
          <cell r="O140">
            <v>46.249179413138499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3.060757506150793</v>
          </cell>
          <cell r="E141">
            <v>3.2017112601419018</v>
          </cell>
          <cell r="F141">
            <v>3.4045448561319853</v>
          </cell>
          <cell r="G141">
            <v>2.3116518582774168E-2</v>
          </cell>
          <cell r="H141">
            <v>1.3225621293940809E-2</v>
          </cell>
          <cell r="I141">
            <v>5.0078975610056298E-3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3.4284147610693316E-2</v>
          </cell>
          <cell r="E142">
            <v>3.5668575817725305E-2</v>
          </cell>
          <cell r="F142">
            <v>3.7217197953925391E-2</v>
          </cell>
          <cell r="G142">
            <v>2.1893516810088723E-4</v>
          </cell>
          <cell r="H142">
            <v>1.1412338033571654E-4</v>
          </cell>
          <cell r="I142">
            <v>3.996984715636172E-5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5.4268750109056553E-2</v>
          </cell>
          <cell r="E143">
            <v>5.6767930144360025E-2</v>
          </cell>
          <cell r="F143">
            <v>6.0364270498794059E-2</v>
          </cell>
          <cell r="G143">
            <v>4.098673507584066E-4</v>
          </cell>
          <cell r="H143">
            <v>2.3449683145285153E-4</v>
          </cell>
          <cell r="I143">
            <v>8.8792509946908403E-5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4.7141383243502397E-6</v>
          </cell>
          <cell r="F144">
            <v>1.3641672337296701E-5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2.6901890181438488E-3</v>
          </cell>
          <cell r="E145">
            <v>2.8328829746430981E-3</v>
          </cell>
          <cell r="F145">
            <v>2.8069521207651224E-3</v>
          </cell>
          <cell r="G145">
            <v>-2.167288232394083E-6</v>
          </cell>
          <cell r="H145">
            <v>-1.4676988456080014E-6</v>
          </cell>
          <cell r="I145">
            <v>-9.6608501818916006E-7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324.08401544948163</v>
          </cell>
          <cell r="E146">
            <v>384.67932548734558</v>
          </cell>
          <cell r="F146">
            <v>212.86902994018874</v>
          </cell>
          <cell r="G146">
            <v>137.02808067708963</v>
          </cell>
          <cell r="H146">
            <v>0.67784750961360984</v>
          </cell>
          <cell r="I146">
            <v>3.4796386386642598E-2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1.512603618778124</v>
          </cell>
          <cell r="E147">
            <v>1.7954212860337402</v>
          </cell>
          <cell r="F147">
            <v>0.99352775719822506</v>
          </cell>
          <cell r="G147">
            <v>0.63955382192768451</v>
          </cell>
          <cell r="H147">
            <v>3.1637308449145446E-3</v>
          </cell>
          <cell r="I147">
            <v>1.6240584990234405E-4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4.4213371821211771</v>
          </cell>
          <cell r="E148">
            <v>5.2480126260210804</v>
          </cell>
          <cell r="F148">
            <v>2.9040795353368174</v>
          </cell>
          <cell r="G148">
            <v>1.869414470355929</v>
          </cell>
          <cell r="H148">
            <v>9.2475785759019158E-3</v>
          </cell>
          <cell r="I148">
            <v>4.7471195616156329E-4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7.0266495528038003E-5</v>
          </cell>
          <cell r="F149">
            <v>3.7532870029355098E-5</v>
          </cell>
          <cell r="G149">
            <v>2.1912885465292899E-4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0.10616820883038183</v>
          </cell>
          <cell r="E150">
            <v>0.12522496657634899</v>
          </cell>
          <cell r="F150">
            <v>9.8866894540574374E-2</v>
          </cell>
          <cell r="G150">
            <v>6.3145908063824252E-2</v>
          </cell>
          <cell r="H150">
            <v>2.3827903451494137E-4</v>
          </cell>
          <cell r="I150">
            <v>1.1424188014767896E-5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0.2489453309088997</v>
          </cell>
          <cell r="E151">
            <v>0.2762047809919449</v>
          </cell>
          <cell r="F151">
            <v>0.34671876232247839</v>
          </cell>
          <cell r="G151">
            <v>4.4763501423706109E-2</v>
          </cell>
          <cell r="H151">
            <v>1.5594771172372658E-2</v>
          </cell>
          <cell r="I151">
            <v>4.8274491131467204E-3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2.0707234111510516E-3</v>
          </cell>
          <cell r="E152">
            <v>2.3324674177696283E-3</v>
          </cell>
          <cell r="F152">
            <v>2.9410198830885806E-3</v>
          </cell>
          <cell r="G152">
            <v>3.8707816206009571E-4</v>
          </cell>
          <cell r="H152">
            <v>1.3737121238136438E-4</v>
          </cell>
          <cell r="I152">
            <v>3.9396123237026121E-5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4.4139243068953881E-3</v>
          </cell>
          <cell r="E153">
            <v>4.8972478899281177E-3</v>
          </cell>
          <cell r="F153">
            <v>6.1474957858595235E-3</v>
          </cell>
          <cell r="G153">
            <v>7.9367910325719938E-4</v>
          </cell>
          <cell r="H153">
            <v>2.7650303497114647E-4</v>
          </cell>
          <cell r="I153">
            <v>8.5593069382033896E-5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6.3378727981245E-6</v>
          </cell>
          <cell r="F154">
            <v>2.5526812108656699E-5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1.5112174236928E-4</v>
          </cell>
          <cell r="E155">
            <v>1.6446633428069207E-4</v>
          </cell>
          <cell r="F155">
            <v>1.8778472853647919E-4</v>
          </cell>
          <cell r="G155">
            <v>1.0807067302238293E-5</v>
          </cell>
          <cell r="H155">
            <v>4.5776983554511995E-7</v>
          </cell>
          <cell r="I155">
            <v>-9.0690538930894014E-7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2.6858412702998153</v>
          </cell>
          <cell r="E156">
            <v>2.6693008409683472</v>
          </cell>
          <cell r="F156">
            <v>2.6387142040897777</v>
          </cell>
          <cell r="G156">
            <v>1.5576302572803069E-2</v>
          </cell>
          <cell r="H156">
            <v>1.352565437970352E-2</v>
          </cell>
          <cell r="I156">
            <v>5.1414574811346793E-3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3.2513221631672487E-2</v>
          </cell>
          <cell r="E157">
            <v>3.2240633504051479E-2</v>
          </cell>
          <cell r="F157">
            <v>3.1251270599483301E-2</v>
          </cell>
          <cell r="G157">
            <v>1.4051326303313549E-4</v>
          </cell>
          <cell r="H157">
            <v>1.141168293141318E-4</v>
          </cell>
          <cell r="I157">
            <v>3.995538836922499E-5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4.7621299118791052E-2</v>
          </cell>
          <cell r="E158">
            <v>4.7328029095183521E-2</v>
          </cell>
          <cell r="F158">
            <v>4.6785712838471355E-2</v>
          </cell>
          <cell r="G158">
            <v>2.7617557753196922E-4</v>
          </cell>
          <cell r="H158">
            <v>2.398165670160197E-4</v>
          </cell>
          <cell r="I158">
            <v>9.1160593637139677E-5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6.0611979047931198E-6</v>
          </cell>
          <cell r="F159">
            <v>8.9825286382393401E-5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2.6074482428115001E-3</v>
          </cell>
          <cell r="E160">
            <v>2.5388981873508704E-3</v>
          </cell>
          <cell r="F160">
            <v>2.451246022356295E-3</v>
          </cell>
          <cell r="G160">
            <v>-1.8716530781795037E-6</v>
          </cell>
          <cell r="H160">
            <v>-1.5212179345423077E-6</v>
          </cell>
          <cell r="I160">
            <v>-1.0030454042209192E-6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4.2615031472805098E-2</v>
          </cell>
          <cell r="F161">
            <v>9.4155287489252004E-2</v>
          </cell>
          <cell r="G161">
            <v>0.2620888459084757</v>
          </cell>
          <cell r="H161">
            <v>0.20457440334842453</v>
          </cell>
          <cell r="I161">
            <v>0.10487058163672593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2.9933091229508588E-4</v>
          </cell>
          <cell r="F162">
            <v>6.8609992689910903E-4</v>
          </cell>
          <cell r="G162">
            <v>2.0981110765159101E-3</v>
          </cell>
          <cell r="H162">
            <v>1.6496426802100619E-3</v>
          </cell>
          <cell r="I162">
            <v>8.5966128087490174E-4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5.7743945085101799E-4</v>
          </cell>
          <cell r="F163">
            <v>1.2758169036484023E-3</v>
          </cell>
          <cell r="G163">
            <v>3.5513393754535963E-3</v>
          </cell>
          <cell r="H163">
            <v>2.7720108854800071E-3</v>
          </cell>
          <cell r="I163">
            <v>1.4210105912835478E-3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3.24055808892094E-5</v>
          </cell>
          <cell r="F164">
            <v>4.3611429606912801E-5</v>
          </cell>
          <cell r="G164">
            <v>2.45616051204549E-4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3.19741605002466E-5</v>
          </cell>
          <cell r="F165">
            <v>7.3174825744832999E-5</v>
          </cell>
          <cell r="G165">
            <v>2.9490887919741098E-4</v>
          </cell>
          <cell r="H165">
            <v>2.251201263987E-4</v>
          </cell>
          <cell r="I165">
            <v>1.15864985141563E-4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2.8773914363701983E-2</v>
          </cell>
          <cell r="G166">
            <v>3.042682872740389E-2</v>
          </cell>
          <cell r="H166">
            <v>3.1023641718362919E-2</v>
          </cell>
          <cell r="I166">
            <v>3.1892522889951397E-2</v>
          </cell>
          <cell r="J166">
            <v>3.2426583620297177E-2</v>
          </cell>
          <cell r="K166">
            <v>3.2960644350642984E-2</v>
          </cell>
          <cell r="L166">
            <v>3.5939564798539693E-2</v>
          </cell>
          <cell r="M166">
            <v>3.8019840657423198E-2</v>
          </cell>
          <cell r="N166">
            <v>4.0091477970173192E-2</v>
          </cell>
          <cell r="O166">
            <v>4.2130119148439206E-2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0.35078787907941233</v>
          </cell>
          <cell r="G167">
            <v>0.44905706465165934</v>
          </cell>
          <cell r="H167">
            <v>0.45786518239100965</v>
          </cell>
          <cell r="I167">
            <v>0.4706886426319784</v>
          </cell>
          <cell r="J167">
            <v>0.47857062553803131</v>
          </cell>
          <cell r="K167">
            <v>0.48645260844408511</v>
          </cell>
          <cell r="L167">
            <v>0.5304172714770905</v>
          </cell>
          <cell r="M167">
            <v>0.5611192082193377</v>
          </cell>
          <cell r="N167">
            <v>0.59169365220825365</v>
          </cell>
          <cell r="O167">
            <v>0.62178111980442863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5.2356090790753797E-2</v>
          </cell>
          <cell r="F168">
            <v>0.1340009784866657</v>
          </cell>
          <cell r="G168">
            <v>0.37898973091955235</v>
          </cell>
          <cell r="H168">
            <v>0.27720509707824192</v>
          </cell>
          <cell r="I168">
            <v>0.1339592854851506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2.9607235418082641E-4</v>
          </cell>
          <cell r="F169">
            <v>7.9061716542695715E-4</v>
          </cell>
          <cell r="G169">
            <v>2.4522120858095665E-3</v>
          </cell>
          <cell r="H169">
            <v>1.8063740618613669E-3</v>
          </cell>
          <cell r="I169">
            <v>8.8961534106096719E-4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7.0943212453595844E-4</v>
          </cell>
          <cell r="F170">
            <v>1.8157314158084787E-3</v>
          </cell>
          <cell r="G170">
            <v>5.1353622075820072E-3</v>
          </cell>
          <cell r="H170">
            <v>3.7561666270764515E-3</v>
          </cell>
          <cell r="I170">
            <v>1.8151664699884835E-3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2.2521385253271E-5</v>
          </cell>
          <cell r="F171">
            <v>3.8815444855760099E-5</v>
          </cell>
          <cell r="G171">
            <v>1.5980522107789401E-4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2.22215546525123E-5</v>
          </cell>
          <cell r="F172">
            <v>5.9248311123533098E-5</v>
          </cell>
          <cell r="G172">
            <v>2.0200660679121999E-4</v>
          </cell>
          <cell r="H172">
            <v>1.53292131355722E-4</v>
          </cell>
          <cell r="I172">
            <v>7.6418581034409306E-5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3.44431343688575E-2</v>
          </cell>
          <cell r="F173">
            <v>6.9011148705137693E-2</v>
          </cell>
          <cell r="G173">
            <v>0.24258899020233471</v>
          </cell>
          <cell r="H173">
            <v>0.19156809250460549</v>
          </cell>
          <cell r="I173">
            <v>0.10142410703277407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2.6409634976542464E-4</v>
          </cell>
          <cell r="F174">
            <v>5.4433585582772082E-4</v>
          </cell>
          <cell r="G174">
            <v>2.0827452485488187E-3</v>
          </cell>
          <cell r="H174">
            <v>1.6534008786130412E-3</v>
          </cell>
          <cell r="I174">
            <v>8.8534032661142365E-4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4.6989269261742817E-4</v>
          </cell>
          <cell r="F175">
            <v>9.4148906828291632E-4</v>
          </cell>
          <cell r="G175">
            <v>3.3095360191314422E-3</v>
          </cell>
          <cell r="H175">
            <v>2.6134801160246231E-3</v>
          </cell>
          <cell r="I175">
            <v>1.3836849526981448E-3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2.8078416079502901E-5</v>
          </cell>
          <cell r="F176">
            <v>3.19960968764141E-5</v>
          </cell>
          <cell r="G176">
            <v>2.57303831387009E-4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2.7704603888698698E-5</v>
          </cell>
          <cell r="F177">
            <v>5.7688956875312703E-5</v>
          </cell>
          <cell r="G177">
            <v>2.9268332179483401E-4</v>
          </cell>
          <cell r="H177">
            <v>2.25863838634442E-4</v>
          </cell>
          <cell r="I177">
            <v>1.20023497223113E-4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6.1006869899456202E-2</v>
          </cell>
          <cell r="F178">
            <v>0.15709890725804782</v>
          </cell>
          <cell r="G178">
            <v>0.33302697354996535</v>
          </cell>
          <cell r="H178">
            <v>0.2424878861174633</v>
          </cell>
          <cell r="I178">
            <v>0.10843042842337239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3.2071585124054177E-4</v>
          </cell>
          <cell r="F179">
            <v>8.6203342212653143E-4</v>
          </cell>
          <cell r="G179">
            <v>1.9810096351757177E-3</v>
          </cell>
          <cell r="H179">
            <v>1.4565842428404308E-3</v>
          </cell>
          <cell r="I179">
            <v>6.6769036298337738E-4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8.2665135365116757E-4</v>
          </cell>
          <cell r="F180">
            <v>2.1287114804613536E-3</v>
          </cell>
          <cell r="G180">
            <v>4.5125606172082078E-3</v>
          </cell>
          <cell r="H180">
            <v>3.2857437143287644E-3</v>
          </cell>
          <cell r="I180">
            <v>1.4692469976066718E-3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2.24782661350352E-5</v>
          </cell>
          <cell r="F181">
            <v>3.8817873962442697E-5</v>
          </cell>
          <cell r="G181">
            <v>9.8412676821369599E-5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2.2179009585605E-5</v>
          </cell>
          <cell r="F182">
            <v>5.9210598047817402E-5</v>
          </cell>
          <cell r="G182">
            <v>1.4376791648491099E-4</v>
          </cell>
          <cell r="H182">
            <v>1.05830117397231E-4</v>
          </cell>
          <cell r="I182">
            <v>4.8536863417069399E-5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4.3972876181683697E-2</v>
          </cell>
          <cell r="F183">
            <v>0.1004909030291465</v>
          </cell>
          <cell r="G183">
            <v>0.2991601593153051</v>
          </cell>
          <cell r="H183">
            <v>0.21922058213890261</v>
          </cell>
          <cell r="I183">
            <v>0.10574943745318464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2.7121693614414263E-4</v>
          </cell>
          <cell r="F184">
            <v>6.4067279873459583E-4</v>
          </cell>
          <cell r="G184">
            <v>2.0665904461819088E-3</v>
          </cell>
          <cell r="H184">
            <v>1.5237728746113012E-3</v>
          </cell>
          <cell r="I184">
            <v>7.4659369309216519E-4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5.9990281284698138E-4</v>
          </cell>
          <cell r="F185">
            <v>1.3709536566049983E-3</v>
          </cell>
          <cell r="G185">
            <v>4.0813118596903846E-3</v>
          </cell>
          <cell r="H185">
            <v>2.9907309978022159E-3</v>
          </cell>
          <cell r="I185">
            <v>1.4426935532494496E-3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2.0277550084829899E-5</v>
          </cell>
          <cell r="F186">
            <v>2.93016867771017E-5</v>
          </cell>
          <cell r="G186">
            <v>1.3186362648621701E-4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2.0007592000303701E-5</v>
          </cell>
          <cell r="F187">
            <v>4.7773972794883301E-5</v>
          </cell>
          <cell r="G187">
            <v>1.65585769684259E-4</v>
          </cell>
          <cell r="H187">
            <v>1.2523870352744001E-4</v>
          </cell>
          <cell r="I187">
            <v>6.2787065277618496E-5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6.5078821745565202E-2</v>
          </cell>
          <cell r="F188">
            <v>0.17809340580930982</v>
          </cell>
          <cell r="G188">
            <v>0.53759232677731983</v>
          </cell>
          <cell r="H188">
            <v>0.3897914821575223</v>
          </cell>
          <cell r="I188">
            <v>0.18421607685110769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3.4684418315137006E-4</v>
          </cell>
          <cell r="F189">
            <v>9.9073580760251066E-4</v>
          </cell>
          <cell r="G189">
            <v>3.2776884373642281E-3</v>
          </cell>
          <cell r="H189">
            <v>2.3917078594555886E-3</v>
          </cell>
          <cell r="I189">
            <v>1.1497598271236506E-3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8.8182685292093868E-4</v>
          </cell>
          <cell r="F190">
            <v>2.4131897806139533E-3</v>
          </cell>
          <cell r="G190">
            <v>7.2844488723214137E-3</v>
          </cell>
          <cell r="H190">
            <v>5.2817274005084285E-3</v>
          </cell>
          <cell r="I190">
            <v>2.4961528028605334E-3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2.7993014283608199E-5</v>
          </cell>
          <cell r="F191">
            <v>5.2795185042231502E-5</v>
          </cell>
          <cell r="G191">
            <v>2.1980196126549899E-4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2.7620339059801401E-5</v>
          </cell>
          <cell r="F192">
            <v>7.8131702020304696E-5</v>
          </cell>
          <cell r="G192">
            <v>2.7510465109527999E-4</v>
          </cell>
          <cell r="H192">
            <v>2.09711114715885E-4</v>
          </cell>
          <cell r="I192">
            <v>1.05050228059407E-4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5.0839353775846301E-2</v>
          </cell>
          <cell r="F193">
            <v>0.11642508454917941</v>
          </cell>
          <cell r="G193">
            <v>0.25516841696682041</v>
          </cell>
          <cell r="H193">
            <v>0.18594422426369739</v>
          </cell>
          <cell r="I193">
            <v>8.4308170148497508E-2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2.9149849491542094E-4</v>
          </cell>
          <cell r="F194">
            <v>6.9017648970223094E-4</v>
          </cell>
          <cell r="G194">
            <v>1.6229115718589871E-3</v>
          </cell>
          <cell r="H194">
            <v>1.192887830390202E-3</v>
          </cell>
          <cell r="I194">
            <v>5.5221249878386995E-4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6.9357917838808061E-4</v>
          </cell>
          <cell r="F195">
            <v>1.5883367605617918E-3</v>
          </cell>
          <cell r="G195">
            <v>3.4811516639402544E-3</v>
          </cell>
          <cell r="H195">
            <v>2.5367561291091013E-3</v>
          </cell>
          <cell r="I195">
            <v>1.1501796746043304E-3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2.0106661113250201E-5</v>
          </cell>
          <cell r="F196">
            <v>2.8720456632420301E-5</v>
          </cell>
          <cell r="G196">
            <v>8.0295007192475093E-5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1.98389780993929E-5</v>
          </cell>
          <cell r="F197">
            <v>4.7041517991449598E-5</v>
          </cell>
          <cell r="G197">
            <v>1.1605980412528199E-4</v>
          </cell>
          <cell r="H197">
            <v>8.4976390200884998E-5</v>
          </cell>
          <cell r="I197">
            <v>3.9309202604526403E-5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9.7728872264742304</v>
          </cell>
          <cell r="F198">
            <v>7.8065578943153033</v>
          </cell>
          <cell r="G198">
            <v>2.6947002354840398E-2</v>
          </cell>
          <cell r="H198">
            <v>2.086959976088263E-2</v>
          </cell>
          <cell r="I198">
            <v>1.9491000627202479E-2</v>
          </cell>
          <cell r="J198">
            <v>1.9022948879551131E-2</v>
          </cell>
          <cell r="K198">
            <v>1.319433633551078E-2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2.1667504226686469E-2</v>
          </cell>
          <cell r="F199">
            <v>1.7349685203468464E-2</v>
          </cell>
          <cell r="G199">
            <v>6.3301232918658654E-5</v>
          </cell>
          <cell r="H199">
            <v>5.2373162541212926E-5</v>
          </cell>
          <cell r="I199">
            <v>5.1956452275506192E-5</v>
          </cell>
          <cell r="J199">
            <v>5.3285330210403043E-5</v>
          </cell>
          <cell r="K199">
            <v>3.7837925553268769E-5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0.13332724729159928</v>
          </cell>
          <cell r="F200">
            <v>0.10650147195518825</v>
          </cell>
          <cell r="G200">
            <v>3.6762622585048298E-4</v>
          </cell>
          <cell r="H200">
            <v>2.8471486713346024E-4</v>
          </cell>
          <cell r="I200">
            <v>2.659072391159953E-4</v>
          </cell>
          <cell r="J200">
            <v>2.5952181281788724E-4</v>
          </cell>
          <cell r="K200">
            <v>1.8000458847900101E-4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4.7097946438391398E-4</v>
          </cell>
          <cell r="F201">
            <v>2.0246112206102901E-5</v>
          </cell>
          <cell r="G201">
            <v>1.6179287390529299E-8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4.7097946438391398E-4</v>
          </cell>
          <cell r="F202">
            <v>4.9102928793113979E-4</v>
          </cell>
          <cell r="G202">
            <v>-1.5986029982596218E-7</v>
          </cell>
          <cell r="H202">
            <v>-3.6852322325940046E-7</v>
          </cell>
          <cell r="I202">
            <v>-3.622515369726524E-7</v>
          </cell>
          <cell r="J202">
            <v>-3.49345943692024E-7</v>
          </cell>
          <cell r="K202">
            <v>-2.35624061116909E-7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4.1618374381690401E-2</v>
          </cell>
          <cell r="F203">
            <v>9.3864302077505901E-2</v>
          </cell>
          <cell r="G203">
            <v>0.19898753359305021</v>
          </cell>
          <cell r="H203">
            <v>0.1450603449896106</v>
          </cell>
          <cell r="I203">
            <v>6.6442720977738748E-2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2.2679120581859776E-4</v>
          </cell>
          <cell r="F204">
            <v>5.2826157201829767E-4</v>
          </cell>
          <cell r="G204">
            <v>1.1982053831135226E-3</v>
          </cell>
          <cell r="H204">
            <v>8.8053284472496256E-4</v>
          </cell>
          <cell r="I204">
            <v>4.1194906846708177E-4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5.6778136946371554E-4</v>
          </cell>
          <cell r="F205">
            <v>1.2805498237040377E-3</v>
          </cell>
          <cell r="G205">
            <v>2.7147003218697162E-3</v>
          </cell>
          <cell r="H205">
            <v>1.9789951567477557E-3</v>
          </cell>
          <cell r="I205">
            <v>9.0644912657215188E-4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1.7448198217873799E-5</v>
          </cell>
          <cell r="F206">
            <v>2.4479796845738299E-5</v>
          </cell>
          <cell r="G206">
            <v>6.7015878095618605E-5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1.7215907721752398E-5</v>
          </cell>
          <cell r="F207">
            <v>4.0384385463145599E-5</v>
          </cell>
          <cell r="G207">
            <v>9.7805480568700397E-5</v>
          </cell>
          <cell r="H207">
            <v>7.1408901893511294E-5</v>
          </cell>
          <cell r="I207">
            <v>3.2858663207428499E-5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9.9379492210553005E-2</v>
          </cell>
          <cell r="F208">
            <v>0.16355252281825289</v>
          </cell>
          <cell r="G208">
            <v>5.3296426647569103E-2</v>
          </cell>
          <cell r="H208">
            <v>2.9587322784343801E-2</v>
          </cell>
          <cell r="I208">
            <v>2.7760728883338109E-2</v>
          </cell>
          <cell r="J208">
            <v>2.7465187043889949E-2</v>
          </cell>
          <cell r="K208">
            <v>1.9980062096116538E-2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1.5794144668556612E-4</v>
          </cell>
          <cell r="F209">
            <v>2.6496042183241016E-4</v>
          </cell>
          <cell r="G209">
            <v>8.9375202806113798E-5</v>
          </cell>
          <cell r="H209">
            <v>5.3186585134489041E-5</v>
          </cell>
          <cell r="I209">
            <v>5.3001779646890291E-5</v>
          </cell>
          <cell r="J209">
            <v>5.5085053026515449E-5</v>
          </cell>
          <cell r="K209">
            <v>4.1038589278841492E-5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1.355791162490489E-3</v>
          </cell>
          <cell r="F210">
            <v>2.2312758911085012E-3</v>
          </cell>
          <cell r="G210">
            <v>7.2709995426424362E-4</v>
          </cell>
          <cell r="H210">
            <v>4.0364696840851008E-4</v>
          </cell>
          <cell r="I210">
            <v>3.7872754274676776E-4</v>
          </cell>
          <cell r="J210">
            <v>3.7469559405034085E-4</v>
          </cell>
          <cell r="K210">
            <v>2.7257929189790679E-4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3.0638186936875902E-6</v>
          </cell>
          <cell r="F211">
            <v>1.8708710082752E-6</v>
          </cell>
          <cell r="G211">
            <v>1.17621219387502E-7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3.0638186936875902E-6</v>
          </cell>
          <cell r="F212">
            <v>4.9170524201636532E-6</v>
          </cell>
          <cell r="G212">
            <v>4.0658592903212938E-7</v>
          </cell>
          <cell r="H212">
            <v>-3.5122924835567011E-7</v>
          </cell>
          <cell r="I212">
            <v>-3.4228739831069101E-7</v>
          </cell>
          <cell r="J212">
            <v>-3.1369484469698799E-7</v>
          </cell>
          <cell r="K212">
            <v>-1.6692347707042801E-7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0.4161596081915046</v>
          </cell>
          <cell r="E213">
            <v>0.35926802306466299</v>
          </cell>
          <cell r="F213">
            <v>0.26792682115261757</v>
          </cell>
          <cell r="G213">
            <v>0.13871514854561251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0.4678515982380107</v>
          </cell>
          <cell r="E214">
            <v>0.37543211395357223</v>
          </cell>
          <cell r="F214">
            <v>0.25321612104715602</v>
          </cell>
          <cell r="G214">
            <v>0.11308187646104978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4.2037236673651328E-2</v>
          </cell>
          <cell r="E215">
            <v>3.6345459239996297E-2</v>
          </cell>
          <cell r="F215">
            <v>2.7060577337796678E-2</v>
          </cell>
          <cell r="G215">
            <v>1.4010772222581394E-2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8733.3044313376995</v>
          </cell>
          <cell r="E216">
            <v>8259.8843292265792</v>
          </cell>
          <cell r="F216">
            <v>4993.1499522256599</v>
          </cell>
          <cell r="G216">
            <v>3848.19921731869</v>
          </cell>
          <cell r="H216">
            <v>2443.3577460195302</v>
          </cell>
          <cell r="I216">
            <v>1522.85786186008</v>
          </cell>
          <cell r="J216">
            <v>455.76060117947202</v>
          </cell>
          <cell r="K216">
            <v>9.7012654280175408</v>
          </cell>
          <cell r="L216">
            <v>21.250083180247699</v>
          </cell>
          <cell r="M216">
            <v>22.217887260760399</v>
          </cell>
          <cell r="N216">
            <v>9.1063971984779997</v>
          </cell>
          <cell r="O216">
            <v>7.4436296507456703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117.3937090692698</v>
          </cell>
          <cell r="E217">
            <v>111.02996185631885</v>
          </cell>
          <cell r="F217">
            <v>67.118282368296292</v>
          </cell>
          <cell r="G217">
            <v>51.727771877214387</v>
          </cell>
          <cell r="H217">
            <v>32.843791332764525</v>
          </cell>
          <cell r="I217">
            <v>20.470365391999632</v>
          </cell>
          <cell r="J217">
            <v>6.1263669256864892</v>
          </cell>
          <cell r="K217">
            <v>0.13040511071317518</v>
          </cell>
          <cell r="L217">
            <v>0.28564515323756751</v>
          </cell>
          <cell r="M217">
            <v>0.29865444560301846</v>
          </cell>
          <cell r="N217">
            <v>0.12240884899778932</v>
          </cell>
          <cell r="O217">
            <v>0.10005780750106981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119.14467164171482</v>
          </cell>
          <cell r="E218">
            <v>112.68600722000782</v>
          </cell>
          <cell r="F218">
            <v>68.119371790254519</v>
          </cell>
          <cell r="G218">
            <v>52.499307193979384</v>
          </cell>
          <cell r="H218">
            <v>33.333666384986742</v>
          </cell>
          <cell r="I218">
            <v>20.775687064939696</v>
          </cell>
          <cell r="J218">
            <v>6.2177435358727529</v>
          </cell>
          <cell r="K218">
            <v>0.13235014226490502</v>
          </cell>
          <cell r="L218">
            <v>0.28990563683830461</v>
          </cell>
          <cell r="M218">
            <v>0.30310896672251625</v>
          </cell>
          <cell r="N218">
            <v>0.12423461389465221</v>
          </cell>
          <cell r="O218">
            <v>0.10155019987374725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6.7552541768501895E-2</v>
          </cell>
          <cell r="F219">
            <v>0.1824093373239942</v>
          </cell>
          <cell r="G219">
            <v>0.21267968301011028</v>
          </cell>
          <cell r="H219">
            <v>3.2981060627507205E-2</v>
          </cell>
          <cell r="I219">
            <v>2.9505926163504198E-2</v>
          </cell>
          <cell r="J219">
            <v>4.2994954506548298E-2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7.2101351294420914E-5</v>
          </cell>
          <cell r="F220">
            <v>2.0076205120486888E-4</v>
          </cell>
          <cell r="G220">
            <v>2.3978525571822769E-4</v>
          </cell>
          <cell r="H220">
            <v>4.1069971207456216E-5</v>
          </cell>
          <cell r="I220">
            <v>3.8794370610700103E-5</v>
          </cell>
          <cell r="J220">
            <v>5.7972720305741756E-5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9.2158992862894815E-4</v>
          </cell>
          <cell r="F221">
            <v>2.4885312049658143E-3</v>
          </cell>
          <cell r="G221">
            <v>2.9014963575731316E-3</v>
          </cell>
          <cell r="H221">
            <v>4.4994625685548583E-4</v>
          </cell>
          <cell r="I221">
            <v>4.0253650973402739E-4</v>
          </cell>
          <cell r="J221">
            <v>5.8656145302248908E-4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1.1220484058850901E-6</v>
          </cell>
          <cell r="F222">
            <v>2.3113872954541399E-6</v>
          </cell>
          <cell r="G222">
            <v>7.3165152722786896E-7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1.1220484058850901E-6</v>
          </cell>
          <cell r="F223">
            <v>3.4203492853091633E-6</v>
          </cell>
          <cell r="G223">
            <v>3.6750287242424077E-6</v>
          </cell>
          <cell r="H223">
            <v>-1.0630485048048501E-7</v>
          </cell>
          <cell r="I223">
            <v>-1.5749259376226901E-7</v>
          </cell>
          <cell r="J223">
            <v>-2.34514357867641E-7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7.9688340486868837E-3</v>
          </cell>
          <cell r="E224">
            <v>1.4465692786692777E-2</v>
          </cell>
          <cell r="F224">
            <v>8.9199026254509119E-3</v>
          </cell>
          <cell r="G224">
            <v>0.63498370664480464</v>
          </cell>
          <cell r="H224">
            <v>1.4770053263280796</v>
          </cell>
          <cell r="I224">
            <v>2.8002321870979925</v>
          </cell>
          <cell r="J224">
            <v>4.0114650940871677</v>
          </cell>
          <cell r="K224">
            <v>4.7956656398599948</v>
          </cell>
          <cell r="L224">
            <v>4.4989031873671532</v>
          </cell>
          <cell r="M224">
            <v>4.7704936233557476</v>
          </cell>
          <cell r="N224">
            <v>4.9173076722766185</v>
          </cell>
          <cell r="O224">
            <v>5.0184405745826455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7.9688340486868819E-3</v>
          </cell>
          <cell r="E225">
            <v>1.4465692786692776E-2</v>
          </cell>
          <cell r="F225">
            <v>8.9199026254509102E-3</v>
          </cell>
          <cell r="G225">
            <v>0.63498370664480464</v>
          </cell>
          <cell r="H225">
            <v>1.4770053263280796</v>
          </cell>
          <cell r="I225">
            <v>2.800232187097992</v>
          </cell>
          <cell r="J225">
            <v>4.0114650940871677</v>
          </cell>
          <cell r="K225">
            <v>4.7956656398599948</v>
          </cell>
          <cell r="L225">
            <v>4.4989031873671523</v>
          </cell>
          <cell r="M225">
            <v>4.7704936233557467</v>
          </cell>
          <cell r="N225">
            <v>4.9173076722766176</v>
          </cell>
          <cell r="O225">
            <v>5.0184405745826455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7.9239705257374213E-3</v>
          </cell>
          <cell r="E226">
            <v>1.4467876131272768E-2</v>
          </cell>
          <cell r="F226">
            <v>8.9218996508660803E-3</v>
          </cell>
          <cell r="G226">
            <v>0.63504721136586817</v>
          </cell>
          <cell r="H226">
            <v>1.477153041634043</v>
          </cell>
          <cell r="I226">
            <v>2.8005122383228302</v>
          </cell>
          <cell r="J226">
            <v>4.0118662807147958</v>
          </cell>
          <cell r="K226">
            <v>4.7961452543857712</v>
          </cell>
          <cell r="L226">
            <v>4.4993531226789525</v>
          </cell>
          <cell r="M226">
            <v>4.7709707204280649</v>
          </cell>
          <cell r="N226">
            <v>4.9177994522215744</v>
          </cell>
          <cell r="O226">
            <v>5.0189424688294064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7.9239705257374213E-3</v>
          </cell>
          <cell r="E227">
            <v>1.4467876131272768E-2</v>
          </cell>
          <cell r="F227">
            <v>8.9218996508660803E-3</v>
          </cell>
          <cell r="G227">
            <v>0.63504721136586817</v>
          </cell>
          <cell r="H227">
            <v>1.477153041634043</v>
          </cell>
          <cell r="I227">
            <v>2.8005122383228302</v>
          </cell>
          <cell r="J227">
            <v>4.0118662807147958</v>
          </cell>
          <cell r="K227">
            <v>4.7961452543857712</v>
          </cell>
          <cell r="L227">
            <v>4.4993531226789525</v>
          </cell>
          <cell r="M227">
            <v>4.7709707204280649</v>
          </cell>
          <cell r="N227">
            <v>4.9177994522215744</v>
          </cell>
          <cell r="O227">
            <v>5.0189424688294064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1.3361917185870599E-2</v>
          </cell>
          <cell r="E228">
            <v>4.2643075078227503E-2</v>
          </cell>
          <cell r="F228">
            <v>1.95693963388167E-2</v>
          </cell>
          <cell r="G228">
            <v>13.1881796338716</v>
          </cell>
          <cell r="H228">
            <v>12.7664674489505</v>
          </cell>
          <cell r="I228">
            <v>9.2188814477083803</v>
          </cell>
          <cell r="J228">
            <v>11.0815928864006</v>
          </cell>
          <cell r="K228">
            <v>11.131141837213001</v>
          </cell>
          <cell r="L228">
            <v>8.6356845663852404</v>
          </cell>
          <cell r="M228">
            <v>9.4098787457575295</v>
          </cell>
          <cell r="N228">
            <v>8.5919417617126594</v>
          </cell>
          <cell r="O228">
            <v>6.7550276401774996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1.3361917185870599E-2</v>
          </cell>
          <cell r="E229">
            <v>5.5047297858005981E-2</v>
          </cell>
          <cell r="F229">
            <v>7.1020929336406802E-2</v>
          </cell>
          <cell r="G229">
            <v>12.562302223053871</v>
          </cell>
          <cell r="H229">
            <v>22.704699691077643</v>
          </cell>
          <cell r="I229">
            <v>26.019227761513132</v>
          </cell>
          <cell r="J229">
            <v>26.006250417978901</v>
          </cell>
          <cell r="K229">
            <v>25.673303860181196</v>
          </cell>
          <cell r="L229">
            <v>24.882778326080075</v>
          </cell>
          <cell r="M229">
            <v>24.908346385344128</v>
          </cell>
          <cell r="N229">
            <v>24.810169998325954</v>
          </cell>
          <cell r="O229">
            <v>24.756279095459242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2.6927132828726601E-2</v>
          </cell>
          <cell r="F230">
            <v>4.7612845876796997E-2</v>
          </cell>
          <cell r="G230">
            <v>8.8617172348474604E-2</v>
          </cell>
          <cell r="H230">
            <v>5.5057439208235096E-2</v>
          </cell>
          <cell r="I230">
            <v>5.3916124398672396E-2</v>
          </cell>
          <cell r="J230">
            <v>4.7685819821678702E-2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1.9378513331819824E-5</v>
          </cell>
          <cell r="F231">
            <v>3.5084887953518844E-5</v>
          </cell>
          <cell r="G231">
            <v>6.7429173233590295E-5</v>
          </cell>
          <cell r="H231">
            <v>4.6273184522446011E-5</v>
          </cell>
          <cell r="I231">
            <v>4.7638629351790897E-5</v>
          </cell>
          <cell r="J231">
            <v>4.440607411079482E-5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3.6735515455288723E-4</v>
          </cell>
          <cell r="F232">
            <v>6.4956133529054576E-4</v>
          </cell>
          <cell r="G232">
            <v>1.2089655163502687E-3</v>
          </cell>
          <cell r="H232">
            <v>7.5112468224058872E-4</v>
          </cell>
          <cell r="I232">
            <v>7.355542209914385E-4</v>
          </cell>
          <cell r="J232">
            <v>6.505568870624652E-4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H233">
            <v>6.6254045605616298E-8</v>
          </cell>
          <cell r="I233">
            <v>1.34341016773126E-8</v>
          </cell>
          <cell r="J233">
            <v>1.6852657026962801E-8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G234">
            <v>-3.5412760610725701E-8</v>
          </cell>
          <cell r="H234">
            <v>6.1449278811607792E-8</v>
          </cell>
          <cell r="I234">
            <v>4.510432194729071E-8</v>
          </cell>
          <cell r="J234">
            <v>1.19434036844713E-8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1403.06627388481</v>
          </cell>
          <cell r="E235">
            <v>1172.34842698541</v>
          </cell>
          <cell r="F235">
            <v>100.29857098831</v>
          </cell>
          <cell r="G235">
            <v>100.38091742208999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1.568709672489766</v>
          </cell>
          <cell r="E236">
            <v>1.3434219016098883</v>
          </cell>
          <cell r="F236">
            <v>0.11912683456314015</v>
          </cell>
          <cell r="G236">
            <v>0.1192246392466678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19.141422563230769</v>
          </cell>
          <cell r="E237">
            <v>15.993839385885574</v>
          </cell>
          <cell r="F237">
            <v>1.3683297542743542</v>
          </cell>
          <cell r="G237">
            <v>1.3694531708334288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2.9660584424628836E-2</v>
          </cell>
          <cell r="E238">
            <v>2.5706739264224093E-2</v>
          </cell>
          <cell r="F238">
            <v>3.2010148145605009E-3</v>
          </cell>
          <cell r="G238">
            <v>3.2010978775211599E-3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0.87497481878983696</v>
          </cell>
          <cell r="F239">
            <v>1.2768714051819401</v>
          </cell>
          <cell r="G239">
            <v>1.2770109312453799</v>
          </cell>
          <cell r="H239">
            <v>1.2772577313878899</v>
          </cell>
          <cell r="I239">
            <v>0.33428817231938102</v>
          </cell>
          <cell r="J239">
            <v>5.54567178209807E-4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71.2403658152069</v>
          </cell>
          <cell r="F240">
            <v>103.962747327918</v>
          </cell>
          <cell r="G240">
            <v>103.974107526618</v>
          </cell>
          <cell r="H240">
            <v>103.994201970548</v>
          </cell>
          <cell r="I240">
            <v>27.2177109241468</v>
          </cell>
          <cell r="J240">
            <v>4.51528064538083E-2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0.96531660996215207</v>
          </cell>
          <cell r="F241">
            <v>1.4087093133864212</v>
          </cell>
          <cell r="G241">
            <v>1.4088632456181343</v>
          </cell>
          <cell r="H241">
            <v>1.4091355280562026</v>
          </cell>
          <cell r="I241">
            <v>0.36880367105889944</v>
          </cell>
          <cell r="J241">
            <v>6.1182664571555665E-4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1.5383898946576301E-5</v>
          </cell>
          <cell r="E242">
            <v>9.9239321762833503E-5</v>
          </cell>
          <cell r="F242">
            <v>6.2707271644206106E-5</v>
          </cell>
          <cell r="G242">
            <v>1.21845929546098E-4</v>
          </cell>
          <cell r="H242">
            <v>3.2153216976321002E-4</v>
          </cell>
          <cell r="I242">
            <v>1.0499748869505E-4</v>
          </cell>
          <cell r="J242">
            <v>1.6386869004294299E-4</v>
          </cell>
          <cell r="K242">
            <v>4.92750024423353E-5</v>
          </cell>
          <cell r="L242">
            <v>5.0869681063290701E-5</v>
          </cell>
          <cell r="M242">
            <v>5.3513272315788301E-5</v>
          </cell>
          <cell r="N242">
            <v>3.01050186787242E-5</v>
          </cell>
          <cell r="O242">
            <v>1.0325125808075E-4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1.5951267321161364</v>
          </cell>
          <cell r="E243">
            <v>1.2769969304664004</v>
          </cell>
          <cell r="F243">
            <v>1.2769655902412744</v>
          </cell>
          <cell r="G243">
            <v>1.2770340583731596</v>
          </cell>
          <cell r="H243">
            <v>1.2772867502999299</v>
          </cell>
          <cell r="I243">
            <v>0.33433570720110323</v>
          </cell>
          <cell r="J243">
            <v>5.7780035143162995E-4</v>
          </cell>
          <cell r="K243">
            <v>2.2671674425929099E-4</v>
          </cell>
          <cell r="L243">
            <v>1.3436523811224596E-4</v>
          </cell>
          <cell r="M243">
            <v>1.2604640518686498E-4</v>
          </cell>
          <cell r="N243">
            <v>9.40257270677668E-5</v>
          </cell>
          <cell r="O243">
            <v>1.750347887269052E-4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6.6408170212556808E-2</v>
          </cell>
          <cell r="E244">
            <v>0.11334822268080851</v>
          </cell>
          <cell r="F244">
            <v>0.11539303907124765</v>
          </cell>
          <cell r="G244">
            <v>2.7115366678177342</v>
          </cell>
          <cell r="H244">
            <v>9.2558549896879274</v>
          </cell>
          <cell r="I244">
            <v>11.50055880560663</v>
          </cell>
          <cell r="J244">
            <v>12.763395497146359</v>
          </cell>
          <cell r="K244">
            <v>12.532915726855915</v>
          </cell>
          <cell r="L244">
            <v>12.022325044882777</v>
          </cell>
          <cell r="M244">
            <v>11.562342364651627</v>
          </cell>
          <cell r="N244">
            <v>11.613162856376821</v>
          </cell>
          <cell r="O244">
            <v>11.355697082368856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6.6408170212556808E-2</v>
          </cell>
          <cell r="E245">
            <v>0.11334822268080848</v>
          </cell>
          <cell r="F245">
            <v>0.11539303907124762</v>
          </cell>
          <cell r="G245">
            <v>2.7115366678177333</v>
          </cell>
          <cell r="H245">
            <v>9.2558549896879274</v>
          </cell>
          <cell r="I245">
            <v>11.500558805606627</v>
          </cell>
          <cell r="J245">
            <v>12.763395497146357</v>
          </cell>
          <cell r="K245">
            <v>12.532915726855913</v>
          </cell>
          <cell r="L245">
            <v>12.022325044882777</v>
          </cell>
          <cell r="M245">
            <v>11.562342364651627</v>
          </cell>
          <cell r="N245">
            <v>11.613162856376821</v>
          </cell>
          <cell r="O245">
            <v>11.355697082368854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6.6351997722480155E-2</v>
          </cell>
          <cell r="E246">
            <v>0.11336029526730257</v>
          </cell>
          <cell r="F246">
            <v>0.11540568447514417</v>
          </cell>
          <cell r="G246">
            <v>2.7118078485931716</v>
          </cell>
          <cell r="H246">
            <v>9.2567806677163009</v>
          </cell>
          <cell r="I246">
            <v>11.501708976337079</v>
          </cell>
          <cell r="J246">
            <v>12.764671964267665</v>
          </cell>
          <cell r="K246">
            <v>12.534169143957005</v>
          </cell>
          <cell r="L246">
            <v>12.02352739760182</v>
          </cell>
          <cell r="M246">
            <v>11.563498714528819</v>
          </cell>
          <cell r="N246">
            <v>11.614324288872425</v>
          </cell>
          <cell r="O246">
            <v>11.356832765644148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6.6351997722480155E-2</v>
          </cell>
          <cell r="E247">
            <v>0.11336029526730257</v>
          </cell>
          <cell r="F247">
            <v>0.11540568447514417</v>
          </cell>
          <cell r="G247">
            <v>2.7118078485931716</v>
          </cell>
          <cell r="H247">
            <v>9.2567806677163009</v>
          </cell>
          <cell r="I247">
            <v>11.501708976337079</v>
          </cell>
          <cell r="J247">
            <v>12.764671964267665</v>
          </cell>
          <cell r="K247">
            <v>12.534169143957005</v>
          </cell>
          <cell r="L247">
            <v>12.02352739760182</v>
          </cell>
          <cell r="M247">
            <v>11.563498714528819</v>
          </cell>
          <cell r="N247">
            <v>11.614324288872425</v>
          </cell>
          <cell r="O247">
            <v>11.356832765644148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2.1765862737042702E-2</v>
          </cell>
          <cell r="E248">
            <v>0.17981548684469201</v>
          </cell>
          <cell r="F248">
            <v>0.104201478882205</v>
          </cell>
          <cell r="G248">
            <v>41.2136688529325</v>
          </cell>
          <cell r="H248">
            <v>165.52514737011799</v>
          </cell>
          <cell r="I248">
            <v>74.018229038554296</v>
          </cell>
          <cell r="J248">
            <v>86.470390401610103</v>
          </cell>
          <cell r="K248">
            <v>119.018077956556</v>
          </cell>
          <cell r="L248">
            <v>74.517882871967899</v>
          </cell>
          <cell r="M248">
            <v>79.535500441374197</v>
          </cell>
          <cell r="N248">
            <v>86.734717209989498</v>
          </cell>
          <cell r="O248">
            <v>60.919756986077097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2.1765862737042702E-2</v>
          </cell>
          <cell r="E249">
            <v>0.19855437854832131</v>
          </cell>
          <cell r="F249">
            <v>0.28968979202103823</v>
          </cell>
          <cell r="G249">
            <v>39.315913724543329</v>
          </cell>
          <cell r="H249">
            <v>193.94089811591226</v>
          </cell>
          <cell r="I249">
            <v>234.4187647295775</v>
          </cell>
          <cell r="J249">
            <v>245.24753860686531</v>
          </cell>
          <cell r="K249">
            <v>233.27788832881183</v>
          </cell>
          <cell r="L249">
            <v>229.3111035213123</v>
          </cell>
          <cell r="M249">
            <v>227.42343979849761</v>
          </cell>
          <cell r="N249">
            <v>226.91597617960008</v>
          </cell>
          <cell r="O249">
            <v>227.18925097078679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3.1983598962842641</v>
          </cell>
          <cell r="E250">
            <v>19.540347420317129</v>
          </cell>
          <cell r="F250">
            <v>19.897898054842571</v>
          </cell>
          <cell r="G250">
            <v>25.653565133367426</v>
          </cell>
          <cell r="H250">
            <v>64.25255622473216</v>
          </cell>
          <cell r="I250">
            <v>56.896805749800144</v>
          </cell>
          <cell r="J250">
            <v>25.876368755773068</v>
          </cell>
          <cell r="K250">
            <v>0.74790813715576998</v>
          </cell>
          <cell r="L250">
            <v>1.0497626718697617</v>
          </cell>
          <cell r="M250">
            <v>1.3353945587651794</v>
          </cell>
          <cell r="N250">
            <v>1.1878580941646091</v>
          </cell>
          <cell r="O250">
            <v>1.7308439412706402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8.2684261515977409E-2</v>
          </cell>
          <cell r="E251">
            <v>0.50926666016297606</v>
          </cell>
          <cell r="F251">
            <v>0.51878244594332323</v>
          </cell>
          <cell r="G251">
            <v>0.678035593829314</v>
          </cell>
          <cell r="H251">
            <v>1.7734330970636516</v>
          </cell>
          <cell r="I251">
            <v>1.5772626837652473</v>
          </cell>
          <cell r="J251">
            <v>0.7188883424868957</v>
          </cell>
          <cell r="K251">
            <v>2.1514469831517669E-2</v>
          </cell>
          <cell r="L251">
            <v>3.1068517193111496E-2</v>
          </cell>
          <cell r="M251">
            <v>3.959641228583017E-2</v>
          </cell>
          <cell r="N251">
            <v>3.5221739166808416E-2</v>
          </cell>
          <cell r="O251">
            <v>5.1322067961964028E-2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4.3338209976751516E-2</v>
          </cell>
          <cell r="E252">
            <v>0.2647743552888504</v>
          </cell>
          <cell r="F252">
            <v>0.26961921483526552</v>
          </cell>
          <cell r="G252">
            <v>0.34760928364996529</v>
          </cell>
          <cell r="H252">
            <v>0.87063084315355288</v>
          </cell>
          <cell r="I252">
            <v>0.77095942750406743</v>
          </cell>
          <cell r="J252">
            <v>0.35062830292375458</v>
          </cell>
          <cell r="K252">
            <v>1.0134256601026693E-2</v>
          </cell>
          <cell r="L252">
            <v>1.4224426448099747E-2</v>
          </cell>
          <cell r="M252">
            <v>1.8094777219040379E-2</v>
          </cell>
          <cell r="N252">
            <v>1.6095638132311758E-2</v>
          </cell>
          <cell r="O252">
            <v>2.3453169935916542E-2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0.21078497909365901</v>
          </cell>
          <cell r="F253">
            <v>5.85269563013686E-3</v>
          </cell>
          <cell r="G253">
            <v>0.11760745149257</v>
          </cell>
          <cell r="H253">
            <v>0.59718809159597197</v>
          </cell>
          <cell r="I253">
            <v>3.3451474250603297E-2</v>
          </cell>
          <cell r="J253">
            <v>2.4141795862476401E-3</v>
          </cell>
          <cell r="K253">
            <v>1.9239430519821801E-3</v>
          </cell>
          <cell r="L253">
            <v>1.1086900851997599E-2</v>
          </cell>
          <cell r="M253">
            <v>6.0137408356628697E-3</v>
          </cell>
          <cell r="N253">
            <v>7.9999827191190205E-3</v>
          </cell>
          <cell r="O253">
            <v>1.09573458344261E-2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2.9120909316045621E-2</v>
          </cell>
          <cell r="E254">
            <v>0.24375446335192003</v>
          </cell>
          <cell r="F254">
            <v>0.24960035165857222</v>
          </cell>
          <cell r="G254">
            <v>0.32415053077918993</v>
          </cell>
          <cell r="H254">
            <v>0.7177918251709261</v>
          </cell>
          <cell r="I254">
            <v>0.65533453217326798</v>
          </cell>
          <cell r="J254">
            <v>0.34551154880919699</v>
          </cell>
          <cell r="K254">
            <v>9.9200467022351815E-3</v>
          </cell>
          <cell r="L254">
            <v>1.4094064752145183E-2</v>
          </cell>
          <cell r="M254">
            <v>1.8081639808047566E-2</v>
          </cell>
          <cell r="N254">
            <v>1.5974690648505357E-2</v>
          </cell>
          <cell r="O254">
            <v>2.3000453278306271E-2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17.023177918339499</v>
          </cell>
          <cell r="F255">
            <v>15.577818980391401</v>
          </cell>
          <cell r="G255">
            <v>14.2456886924702</v>
          </cell>
          <cell r="H255">
            <v>13.7126507895541</v>
          </cell>
          <cell r="I255">
            <v>7.1230938959630601</v>
          </cell>
          <cell r="J255">
            <v>4.5709513155382204</v>
          </cell>
          <cell r="K255">
            <v>2.0189878706161801</v>
          </cell>
          <cell r="L255">
            <v>2.0189780091526401</v>
          </cell>
          <cell r="M255">
            <v>2.0189710145736401</v>
          </cell>
          <cell r="N255">
            <v>2.0189646553077298</v>
          </cell>
          <cell r="O255">
            <v>2.0189571956532899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1262.6096299568301</v>
          </cell>
          <cell r="F256">
            <v>1155.4073130597401</v>
          </cell>
          <cell r="G256">
            <v>1056.6031686188501</v>
          </cell>
          <cell r="H256">
            <v>1017.06773095955</v>
          </cell>
          <cell r="I256">
            <v>528.32009342042704</v>
          </cell>
          <cell r="J256">
            <v>339.02759970832602</v>
          </cell>
          <cell r="K256">
            <v>149.74839248197699</v>
          </cell>
          <cell r="L256">
            <v>149.747661056922</v>
          </cell>
          <cell r="M256">
            <v>149.747142268782</v>
          </cell>
          <cell r="N256">
            <v>149.74667060183401</v>
          </cell>
          <cell r="O256">
            <v>149.74611731903599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17.22523369654607</v>
          </cell>
          <cell r="F257">
            <v>15.762719141333426</v>
          </cell>
          <cell r="G257">
            <v>14.414777198074278</v>
          </cell>
          <cell r="H257">
            <v>13.875412427824552</v>
          </cell>
          <cell r="I257">
            <v>7.2076411107834639</v>
          </cell>
          <cell r="J257">
            <v>4.6252059987493119</v>
          </cell>
          <cell r="K257">
            <v>2.0429521484580642</v>
          </cell>
          <cell r="L257">
            <v>2.0429421699443746</v>
          </cell>
          <cell r="M257">
            <v>2.0429350923435643</v>
          </cell>
          <cell r="N257">
            <v>2.0429286575966579</v>
          </cell>
          <cell r="O257">
            <v>2.042921109400214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1.63197199245299E-5</v>
          </cell>
          <cell r="E258">
            <v>9.2770750719907105E-5</v>
          </cell>
          <cell r="F258">
            <v>7.9662162532026097E-5</v>
          </cell>
          <cell r="G258">
            <v>7.6051228918006303E-5</v>
          </cell>
          <cell r="H258">
            <v>2.2675289187822699E-4</v>
          </cell>
          <cell r="I258">
            <v>1.4340690039628201</v>
          </cell>
          <cell r="J258">
            <v>3.1367208614311002</v>
          </cell>
          <cell r="K258">
            <v>8.6790076648249895E-5</v>
          </cell>
          <cell r="L258">
            <v>1.43529353434464E-4</v>
          </cell>
          <cell r="M258">
            <v>3.0661954049926199E-4</v>
          </cell>
          <cell r="N258">
            <v>2.0185814519920799</v>
          </cell>
          <cell r="O258">
            <v>1.4179954317308801E-4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17.176538238727627</v>
          </cell>
          <cell r="E259">
            <v>17.023207368034683</v>
          </cell>
          <cell r="F259">
            <v>15.577852229281467</v>
          </cell>
          <cell r="G259">
            <v>14.245712332000295</v>
          </cell>
          <cell r="H259">
            <v>13.712688970929932</v>
          </cell>
          <cell r="I259">
            <v>7.1231265923671714</v>
          </cell>
          <cell r="J259">
            <v>4.5709721805648007</v>
          </cell>
          <cell r="K259">
            <v>2.0191309508794206</v>
          </cell>
          <cell r="L259">
            <v>2.0190132006517998</v>
          </cell>
          <cell r="M259">
            <v>2.0190251562064101</v>
          </cell>
          <cell r="N259">
            <v>2.0189931331082991</v>
          </cell>
          <cell r="O259">
            <v>2.0190542334279162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4.5865234476504653E-2</v>
          </cell>
          <cell r="E260">
            <v>0.10763625739637528</v>
          </cell>
          <cell r="F260">
            <v>2.9565597092064668</v>
          </cell>
          <cell r="G260">
            <v>2.6413240557240751</v>
          </cell>
          <cell r="H260">
            <v>3.1803758148327037</v>
          </cell>
          <cell r="I260">
            <v>6.4323779096661031</v>
          </cell>
          <cell r="J260">
            <v>6.9938275355444528</v>
          </cell>
          <cell r="K260">
            <v>11.052922757899097</v>
          </cell>
          <cell r="L260">
            <v>11.142596950934037</v>
          </cell>
          <cell r="M260">
            <v>11.807641435059526</v>
          </cell>
          <cell r="N260">
            <v>15.556857839886572</v>
          </cell>
          <cell r="O260">
            <v>12.685202517938249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4.5865234476504639E-2</v>
          </cell>
          <cell r="E261">
            <v>0.10763625739637525</v>
          </cell>
          <cell r="F261">
            <v>2.9565597092064664</v>
          </cell>
          <cell r="G261">
            <v>2.6413240557240751</v>
          </cell>
          <cell r="H261">
            <v>3.1803758148327028</v>
          </cell>
          <cell r="I261">
            <v>6.4323779096661031</v>
          </cell>
          <cell r="J261">
            <v>6.9938275355444528</v>
          </cell>
          <cell r="K261">
            <v>11.052922757899095</v>
          </cell>
          <cell r="L261">
            <v>11.142596950934035</v>
          </cell>
          <cell r="M261">
            <v>11.807641435059526</v>
          </cell>
          <cell r="N261">
            <v>15.55685783988657</v>
          </cell>
          <cell r="O261">
            <v>12.685202517938249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4.579856847128877E-2</v>
          </cell>
          <cell r="E262">
            <v>0.10764775872925687</v>
          </cell>
          <cell r="F262">
            <v>2.9568564996931128</v>
          </cell>
          <cell r="G262">
            <v>2.64158821454361</v>
          </cell>
          <cell r="H262">
            <v>3.1806938842294428</v>
          </cell>
          <cell r="I262">
            <v>6.4330212118450518</v>
          </cell>
          <cell r="J262">
            <v>6.9945269882177241</v>
          </cell>
          <cell r="K262">
            <v>11.05402816070443</v>
          </cell>
          <cell r="L262">
            <v>11.143711322083494</v>
          </cell>
          <cell r="M262">
            <v>11.808822317289005</v>
          </cell>
          <cell r="N262">
            <v>15.558413681201593</v>
          </cell>
          <cell r="O262">
            <v>12.686471165047372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4.579856847128877E-2</v>
          </cell>
          <cell r="E263">
            <v>0.10764775872925687</v>
          </cell>
          <cell r="F263">
            <v>2.9568564996931128</v>
          </cell>
          <cell r="G263">
            <v>2.64158821454361</v>
          </cell>
          <cell r="H263">
            <v>3.1806938842294428</v>
          </cell>
          <cell r="I263">
            <v>6.4330212118450518</v>
          </cell>
          <cell r="J263">
            <v>6.9945269882177241</v>
          </cell>
          <cell r="K263">
            <v>11.05402816070443</v>
          </cell>
          <cell r="L263">
            <v>11.143711322083494</v>
          </cell>
          <cell r="M263">
            <v>11.808822317289005</v>
          </cell>
          <cell r="N263">
            <v>15.558413681201593</v>
          </cell>
          <cell r="O263">
            <v>12.686471165047372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3.0124175012152799E-2</v>
          </cell>
          <cell r="E264">
            <v>0.60217073146712496</v>
          </cell>
          <cell r="F264">
            <v>42.846805078520298</v>
          </cell>
          <cell r="G264">
            <v>0.157112200960112</v>
          </cell>
          <cell r="H264">
            <v>16.7723141485505</v>
          </cell>
          <cell r="I264">
            <v>69.549616791703798</v>
          </cell>
          <cell r="J264">
            <v>13.4300315583451</v>
          </cell>
          <cell r="K264">
            <v>86.747649832785399</v>
          </cell>
          <cell r="L264">
            <v>59.170102729524203</v>
          </cell>
          <cell r="M264">
            <v>69.476375300425502</v>
          </cell>
          <cell r="N264">
            <v>198.997635415383</v>
          </cell>
          <cell r="O264">
            <v>0.43731333647741599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3.0124175012152799E-2</v>
          </cell>
          <cell r="E265">
            <v>0.62340107589890315</v>
          </cell>
          <cell r="F265">
            <v>42.863505623631504</v>
          </cell>
          <cell r="G265">
            <v>37.765561650638688</v>
          </cell>
          <cell r="H265">
            <v>43.134844540723655</v>
          </cell>
          <cell r="I265">
            <v>86.328363209162831</v>
          </cell>
          <cell r="J265">
            <v>79.79491634059211</v>
          </cell>
          <cell r="K265">
            <v>137.73877520671229</v>
          </cell>
          <cell r="L265">
            <v>146.5847741273538</v>
          </cell>
          <cell r="M265">
            <v>182.1248056844903</v>
          </cell>
          <cell r="N265">
            <v>315.98704343113747</v>
          </cell>
          <cell r="O265">
            <v>268.91045694243388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8.0431540292024</v>
          </cell>
          <cell r="E266">
            <v>8.7142379640581034</v>
          </cell>
          <cell r="F266">
            <v>8.6902092087206295</v>
          </cell>
          <cell r="G266">
            <v>7.7345798727133452</v>
          </cell>
          <cell r="H266">
            <v>0.97417880383183963</v>
          </cell>
          <cell r="I266">
            <v>0.20077543591653549</v>
          </cell>
          <cell r="J266">
            <v>0.19523144942236309</v>
          </cell>
          <cell r="K266">
            <v>0.1771510981807865</v>
          </cell>
          <cell r="L266">
            <v>0.21618664096710821</v>
          </cell>
          <cell r="M266">
            <v>0.2850490081829572</v>
          </cell>
          <cell r="N266">
            <v>0.29953185788653014</v>
          </cell>
          <cell r="O266">
            <v>0.430932987231464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0.12018553582690608</v>
          </cell>
          <cell r="E267">
            <v>0.13039839156006194</v>
          </cell>
          <cell r="F267">
            <v>0.13005130573505455</v>
          </cell>
          <cell r="G267">
            <v>0.11582648249057408</v>
          </cell>
          <cell r="H267">
            <v>1.4772314857998166E-2</v>
          </cell>
          <cell r="I267">
            <v>3.2104693259697652E-3</v>
          </cell>
          <cell r="J267">
            <v>3.1828625424870599E-3</v>
          </cell>
          <cell r="K267">
            <v>2.9572072186797326E-3</v>
          </cell>
          <cell r="L267">
            <v>3.6672411851710707E-3</v>
          </cell>
          <cell r="M267">
            <v>4.8573351877813538E-3</v>
          </cell>
          <cell r="N267">
            <v>5.1041280320467909E-3</v>
          </cell>
          <cell r="O267">
            <v>7.3432494145414589E-3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0.10898582695396196</v>
          </cell>
          <cell r="E268">
            <v>0.11807910520403923</v>
          </cell>
          <cell r="F268">
            <v>0.11775351231328796</v>
          </cell>
          <cell r="G268">
            <v>0.10480460532131908</v>
          </cell>
          <cell r="H268">
            <v>1.3200254794469374E-2</v>
          </cell>
          <cell r="I268">
            <v>2.7205343620126782E-3</v>
          </cell>
          <cell r="J268">
            <v>2.6454125937989594E-3</v>
          </cell>
          <cell r="K268">
            <v>2.4004213845635024E-3</v>
          </cell>
          <cell r="L268">
            <v>2.9293582786871037E-3</v>
          </cell>
          <cell r="M268">
            <v>3.8624526854059179E-3</v>
          </cell>
          <cell r="N268">
            <v>4.0586972613350907E-3</v>
          </cell>
          <cell r="O268">
            <v>5.8392003689900201E-3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2.9009918075274799E-4</v>
          </cell>
          <cell r="F269">
            <v>2.6402107475413298E-4</v>
          </cell>
          <cell r="G269">
            <v>4.83992888391247E-4</v>
          </cell>
          <cell r="H269">
            <v>5.8639271704456698E-4</v>
          </cell>
          <cell r="I269">
            <v>3.88988934163812E-4</v>
          </cell>
          <cell r="J269">
            <v>4.2124503615883802E-4</v>
          </cell>
          <cell r="K269">
            <v>4.3923369527180299E-4</v>
          </cell>
          <cell r="L269">
            <v>7.4396228510627998E-4</v>
          </cell>
          <cell r="M269">
            <v>8.2342817202942398E-4</v>
          </cell>
          <cell r="N269">
            <v>9.1703619890212999E-4</v>
          </cell>
          <cell r="O269">
            <v>1.30112966552086E-3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4.2718834251372781E-2</v>
          </cell>
          <cell r="E270">
            <v>6.217150168410851E-2</v>
          </cell>
          <cell r="F270">
            <v>6.2410801251027818E-2</v>
          </cell>
          <cell r="G270">
            <v>5.4591785423794684E-2</v>
          </cell>
          <cell r="H270">
            <v>6.3743424298480025E-3</v>
          </cell>
          <cell r="I270">
            <v>1.2713546639269253E-3</v>
          </cell>
          <cell r="J270">
            <v>1.3027405843676937E-3</v>
          </cell>
          <cell r="K270">
            <v>1.2440395642900285E-3</v>
          </cell>
          <cell r="L270">
            <v>1.4893802991427733E-3</v>
          </cell>
          <cell r="M270">
            <v>2.0022653437713018E-3</v>
          </cell>
          <cell r="N270">
            <v>2.1242126622938117E-3</v>
          </cell>
          <cell r="O270">
            <v>3.0362723139634382E-3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0.14895821877573354</v>
          </cell>
          <cell r="E271">
            <v>0.96684869981588473</v>
          </cell>
          <cell r="F271">
            <v>1.0560457496667452</v>
          </cell>
          <cell r="G271">
            <v>9.4165746413289266</v>
          </cell>
          <cell r="H271">
            <v>15.382527933501546</v>
          </cell>
          <cell r="I271">
            <v>16.861936198337389</v>
          </cell>
          <cell r="J271">
            <v>16.734253349711558</v>
          </cell>
          <cell r="K271">
            <v>16.888711584689027</v>
          </cell>
          <cell r="L271">
            <v>15.537257774368863</v>
          </cell>
          <cell r="M271">
            <v>14.005008501966758</v>
          </cell>
          <cell r="N271">
            <v>9.9430241810316247</v>
          </cell>
          <cell r="O271">
            <v>12.093268370800892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0.14895821877573354</v>
          </cell>
          <cell r="E272">
            <v>0.96684869981588473</v>
          </cell>
          <cell r="F272">
            <v>1.056045749666745</v>
          </cell>
          <cell r="G272">
            <v>9.4165746413289266</v>
          </cell>
          <cell r="H272">
            <v>15.382527933501542</v>
          </cell>
          <cell r="I272">
            <v>16.861936198337386</v>
          </cell>
          <cell r="J272">
            <v>16.734253349711555</v>
          </cell>
          <cell r="K272">
            <v>16.888711584689023</v>
          </cell>
          <cell r="L272">
            <v>15.537257774368861</v>
          </cell>
          <cell r="M272">
            <v>14.005008501966755</v>
          </cell>
          <cell r="N272">
            <v>9.9430241810316247</v>
          </cell>
          <cell r="O272">
            <v>12.093268370800889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0.14889865583446954</v>
          </cell>
          <cell r="E273">
            <v>0.96694613098720161</v>
          </cell>
          <cell r="F273">
            <v>1.056152469749114</v>
          </cell>
          <cell r="G273">
            <v>9.4175163930146439</v>
          </cell>
          <cell r="H273">
            <v>15.384066340062253</v>
          </cell>
          <cell r="I273">
            <v>16.863622560675328</v>
          </cell>
          <cell r="J273">
            <v>16.735926942357558</v>
          </cell>
          <cell r="K273">
            <v>16.890400624742668</v>
          </cell>
          <cell r="L273">
            <v>15.538811655511877</v>
          </cell>
          <cell r="M273">
            <v>14.006409142915988</v>
          </cell>
          <cell r="N273">
            <v>9.9440185828420606</v>
          </cell>
          <cell r="O273">
            <v>12.094477818623021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0.14889865583446954</v>
          </cell>
          <cell r="E274">
            <v>0.96694613098720161</v>
          </cell>
          <cell r="F274">
            <v>1.056152469749114</v>
          </cell>
          <cell r="G274">
            <v>9.4175163930146439</v>
          </cell>
          <cell r="H274">
            <v>15.384066340062253</v>
          </cell>
          <cell r="I274">
            <v>16.863622560675328</v>
          </cell>
          <cell r="J274">
            <v>16.735926942357558</v>
          </cell>
          <cell r="K274">
            <v>16.890400624742668</v>
          </cell>
          <cell r="L274">
            <v>15.538811655511877</v>
          </cell>
          <cell r="M274">
            <v>14.006409142915988</v>
          </cell>
          <cell r="N274">
            <v>9.9440185828420606</v>
          </cell>
          <cell r="O274">
            <v>12.094477818623021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3.4139455129210301E-2</v>
          </cell>
          <cell r="E275">
            <v>11.4144902796375</v>
          </cell>
          <cell r="F275">
            <v>2.2711333044275102</v>
          </cell>
          <cell r="G275">
            <v>140.718823759256</v>
          </cell>
          <cell r="H275">
            <v>130.40586305431</v>
          </cell>
          <cell r="I275">
            <v>108.473664820821</v>
          </cell>
          <cell r="J275">
            <v>122.29833825662899</v>
          </cell>
          <cell r="K275">
            <v>139.382213258337</v>
          </cell>
          <cell r="L275">
            <v>131.23503603466801</v>
          </cell>
          <cell r="M275">
            <v>84.963693529450893</v>
          </cell>
          <cell r="N275">
            <v>7.0360069391929203</v>
          </cell>
          <cell r="O275">
            <v>173.40950147425099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3.4139455129210301E-2</v>
          </cell>
          <cell r="E276">
            <v>11.295673272276717</v>
          </cell>
          <cell r="F276">
            <v>12.884450321803596</v>
          </cell>
          <cell r="G276">
            <v>143.92712254321151</v>
          </cell>
          <cell r="H276">
            <v>240.63408452543882</v>
          </cell>
          <cell r="I276">
            <v>282.55901972213508</v>
          </cell>
          <cell r="J276">
            <v>285.9927954779024</v>
          </cell>
          <cell r="K276">
            <v>303.59531070615543</v>
          </cell>
          <cell r="L276">
            <v>325.33819357060725</v>
          </cell>
          <cell r="M276">
            <v>302.07363053796252</v>
          </cell>
          <cell r="N276">
            <v>192.94569251903962</v>
          </cell>
          <cell r="O276">
            <v>265.40868834595813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12.95389086463285</v>
          </cell>
          <cell r="E277">
            <v>7.1941011950105231</v>
          </cell>
          <cell r="F277">
            <v>7.1388134865054278</v>
          </cell>
          <cell r="G277">
            <v>7.3122171276149741</v>
          </cell>
          <cell r="H277">
            <v>7.4137280038686439</v>
          </cell>
          <cell r="I277">
            <v>3.2482322774063235</v>
          </cell>
          <cell r="J277">
            <v>0.18930565886928316</v>
          </cell>
          <cell r="K277">
            <v>0.19452230688292799</v>
          </cell>
          <cell r="L277">
            <v>0.23748612174710981</v>
          </cell>
          <cell r="M277">
            <v>0.26691695953149586</v>
          </cell>
          <cell r="N277">
            <v>0.3135446372183176</v>
          </cell>
          <cell r="O277">
            <v>0.40465311008106158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0.12803411244297294</v>
          </cell>
          <cell r="E278">
            <v>7.1254696555934249E-2</v>
          </cell>
          <cell r="F278">
            <v>7.0714929568694837E-2</v>
          </cell>
          <cell r="G278">
            <v>7.245246660738322E-2</v>
          </cell>
          <cell r="H278">
            <v>7.3496297148667927E-2</v>
          </cell>
          <cell r="I278">
            <v>3.2307377602994798E-2</v>
          </cell>
          <cell r="J278">
            <v>2.0203575721564246E-3</v>
          </cell>
          <cell r="K278">
            <v>2.1230518053419927E-3</v>
          </cell>
          <cell r="L278">
            <v>2.6321224494190499E-3</v>
          </cell>
          <cell r="M278">
            <v>2.9955412969687703E-3</v>
          </cell>
          <cell r="N278">
            <v>3.5320413008329771E-3</v>
          </cell>
          <cell r="O278">
            <v>4.558366904300299E-3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0.17552697648554003</v>
          </cell>
          <cell r="E279">
            <v>9.7481046002852664E-2</v>
          </cell>
          <cell r="F279">
            <v>9.6731890061049014E-2</v>
          </cell>
          <cell r="G279">
            <v>9.9081532894511617E-2</v>
          </cell>
          <cell r="H279">
            <v>0.10045701902261055</v>
          </cell>
          <cell r="I279">
            <v>4.4013987498730762E-2</v>
          </cell>
          <cell r="J279">
            <v>2.5651173288520767E-3</v>
          </cell>
          <cell r="K279">
            <v>2.6358036162998349E-3</v>
          </cell>
          <cell r="L279">
            <v>3.2179691293646303E-3</v>
          </cell>
          <cell r="M279">
            <v>3.6167609692614611E-3</v>
          </cell>
          <cell r="N279">
            <v>4.2485723200314067E-3</v>
          </cell>
          <cell r="O279">
            <v>5.483104472643093E-3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1.3259739071666199E-4</v>
          </cell>
          <cell r="F280">
            <v>1.43522992052911E-4</v>
          </cell>
          <cell r="G280">
            <v>1.95407799132591E-4</v>
          </cell>
          <cell r="H280">
            <v>2.2844533650291901E-4</v>
          </cell>
          <cell r="I280">
            <v>1.93262358713475E-4</v>
          </cell>
          <cell r="J280">
            <v>2.0783327949480999E-4</v>
          </cell>
          <cell r="K280">
            <v>2.4350900375726001E-4</v>
          </cell>
          <cell r="L280">
            <v>3.4460177617318301E-4</v>
          </cell>
          <cell r="M280">
            <v>4.0397522225932698E-4</v>
          </cell>
          <cell r="N280">
            <v>4.4292103249398302E-4</v>
          </cell>
          <cell r="O280">
            <v>6.5126306810230203E-4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5.3071391402359364E-2</v>
          </cell>
          <cell r="E281">
            <v>3.3933913699371564E-2</v>
          </cell>
          <cell r="F281">
            <v>3.3891706678502366E-2</v>
          </cell>
          <cell r="G281">
            <v>3.4084014785232056E-2</v>
          </cell>
          <cell r="H281">
            <v>3.3819578751321182E-2</v>
          </cell>
          <cell r="I281">
            <v>1.4937008984195678E-2</v>
          </cell>
          <cell r="J281">
            <v>7.8590073422699427E-4</v>
          </cell>
          <cell r="K281">
            <v>8.6962841822161966E-4</v>
          </cell>
          <cell r="L281">
            <v>1.0292033140930233E-3</v>
          </cell>
          <cell r="M281">
            <v>1.1960172740888013E-3</v>
          </cell>
          <cell r="N281">
            <v>1.4318492104180474E-3</v>
          </cell>
          <cell r="O281">
            <v>1.8385991702596111E-3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4722.2962108796701</v>
          </cell>
          <cell r="E282">
            <v>3990.8732542636599</v>
          </cell>
          <cell r="F282">
            <v>2495.6302732526301</v>
          </cell>
          <cell r="G282">
            <v>1063.3124198298201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18.303018981007373</v>
          </cell>
          <cell r="E283">
            <v>15.820110887409754</v>
          </cell>
          <cell r="F283">
            <v>10.223030412035849</v>
          </cell>
          <cell r="G283">
            <v>4.5901832380259702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63.987753534954848</v>
          </cell>
          <cell r="E284">
            <v>54.076873364006289</v>
          </cell>
          <cell r="F284">
            <v>33.816128363856691</v>
          </cell>
          <cell r="G284">
            <v>14.408027368967721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2.4924482167236786</v>
          </cell>
          <cell r="E285">
            <v>2.1591747565083494</v>
          </cell>
          <cell r="F285">
            <v>1.531430065724404</v>
          </cell>
          <cell r="G285">
            <v>0.83143679503401424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8.3674609584506801</v>
          </cell>
          <cell r="E286">
            <v>3.471455800601301</v>
          </cell>
          <cell r="F286">
            <v>3.4419427522640365</v>
          </cell>
          <cell r="G286">
            <v>3.5775697908177544</v>
          </cell>
          <cell r="H286">
            <v>3.7313016331256827</v>
          </cell>
          <cell r="I286">
            <v>3.5660754806965826</v>
          </cell>
          <cell r="J286">
            <v>1.0813377680111387</v>
          </cell>
          <cell r="K286">
            <v>0.15718789956318441</v>
          </cell>
          <cell r="L286">
            <v>0.18360306750662259</v>
          </cell>
          <cell r="M286">
            <v>0.20938372822943169</v>
          </cell>
          <cell r="N286">
            <v>0.2328572339609114</v>
          </cell>
          <cell r="O286">
            <v>0.2964437126159718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7.662254809881909E-2</v>
          </cell>
          <cell r="E287">
            <v>3.1831351165006301E-2</v>
          </cell>
          <cell r="F287">
            <v>3.1564734502600743E-2</v>
          </cell>
          <cell r="G287">
            <v>3.2819072866603669E-2</v>
          </cell>
          <cell r="H287">
            <v>3.4248089406577732E-2</v>
          </cell>
          <cell r="I287">
            <v>3.2760633241826383E-2</v>
          </cell>
          <cell r="J287">
            <v>1.0022568510540206E-2</v>
          </cell>
          <cell r="K287">
            <v>1.5822372664184255E-3</v>
          </cell>
          <cell r="L287">
            <v>1.8795513720479512E-3</v>
          </cell>
          <cell r="M287">
            <v>2.1696300246639962E-3</v>
          </cell>
          <cell r="N287">
            <v>2.4300988054570395E-3</v>
          </cell>
          <cell r="O287">
            <v>3.1019410475882614E-3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0.1133802297893049</v>
          </cell>
          <cell r="E288">
            <v>4.703869648511258E-2</v>
          </cell>
          <cell r="F288">
            <v>4.663879068108448E-2</v>
          </cell>
          <cell r="G288">
            <v>4.8476555431134945E-2</v>
          </cell>
          <cell r="H288">
            <v>5.0559642725280164E-2</v>
          </cell>
          <cell r="I288">
            <v>4.8320805971498362E-2</v>
          </cell>
          <cell r="J288">
            <v>1.4652273279283709E-2</v>
          </cell>
          <cell r="K288">
            <v>2.1299173382545323E-3</v>
          </cell>
          <cell r="L288">
            <v>2.4878464431791663E-3</v>
          </cell>
          <cell r="M288">
            <v>2.837177889287691E-3</v>
          </cell>
          <cell r="N288">
            <v>3.1552470726410814E-3</v>
          </cell>
          <cell r="O288">
            <v>4.0168524744711633E-3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7.7749882684272805E-5</v>
          </cell>
          <cell r="F289">
            <v>7.2610858508045007E-5</v>
          </cell>
          <cell r="G289">
            <v>9.1257732856958005E-5</v>
          </cell>
          <cell r="H289">
            <v>1.1181199412426901E-4</v>
          </cell>
          <cell r="I289">
            <v>1.16747545915348E-4</v>
          </cell>
          <cell r="J289">
            <v>1.3314729125656801E-4</v>
          </cell>
          <cell r="K289">
            <v>1.6634185605156099E-4</v>
          </cell>
          <cell r="L289">
            <v>1.8900123022914101E-4</v>
          </cell>
          <cell r="M289">
            <v>2.3164922225962E-4</v>
          </cell>
          <cell r="N289">
            <v>2.4924713747753399E-4</v>
          </cell>
          <cell r="O289">
            <v>3.7989355560173E-4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3.2408864204885077E-2</v>
          </cell>
          <cell r="E290">
            <v>1.4997751822639578E-2</v>
          </cell>
          <cell r="F290">
            <v>1.5040904025157321E-2</v>
          </cell>
          <cell r="G290">
            <v>1.5130323838125979E-2</v>
          </cell>
          <cell r="H290">
            <v>1.5239847660762845E-2</v>
          </cell>
          <cell r="I290">
            <v>1.4961871280839388E-2</v>
          </cell>
          <cell r="J290">
            <v>4.4522797062889674E-3</v>
          </cell>
          <cell r="K290">
            <v>6.1630987512587552E-4</v>
          </cell>
          <cell r="L290">
            <v>7.1421234544894027E-4</v>
          </cell>
          <cell r="M290">
            <v>8.3371765835576215E-4</v>
          </cell>
          <cell r="N290">
            <v>9.4583877110074018E-4</v>
          </cell>
          <cell r="O290">
            <v>1.2130759227953485E-3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3876.9749172668398</v>
          </cell>
          <cell r="E291">
            <v>3569.7819287139</v>
          </cell>
          <cell r="F291">
            <v>2582.88521317611</v>
          </cell>
          <cell r="G291">
            <v>1161.41249891801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17.931326356387974</v>
          </cell>
          <cell r="E292">
            <v>17.235972323427923</v>
          </cell>
          <cell r="F292">
            <v>13.258267948805527</v>
          </cell>
          <cell r="G292">
            <v>6.5517189510934761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52.891881545250271</v>
          </cell>
          <cell r="E293">
            <v>48.70098129214044</v>
          </cell>
          <cell r="F293">
            <v>35.237178897354958</v>
          </cell>
          <cell r="G293">
            <v>15.844645278553976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1.058616500299365</v>
          </cell>
          <cell r="E294">
            <v>0.91828339394826397</v>
          </cell>
          <cell r="F294">
            <v>0.70636264289044903</v>
          </cell>
          <cell r="G294">
            <v>0.35317795888334358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4.2844712500230689E-4</v>
          </cell>
          <cell r="F295">
            <v>7.20347112887464E-4</v>
          </cell>
          <cell r="G295">
            <v>1.2016580679920983E-3</v>
          </cell>
          <cell r="H295">
            <v>1.846951724918401E-3</v>
          </cell>
          <cell r="I295">
            <v>1.651237628979553E-3</v>
          </cell>
          <cell r="J295">
            <v>1.8326567935839206E-3</v>
          </cell>
          <cell r="K295">
            <v>1.0364063424355557E-3</v>
          </cell>
          <cell r="L295">
            <v>6.3988318709081596E-3</v>
          </cell>
          <cell r="M295">
            <v>1.1045974532638423E-2</v>
          </cell>
          <cell r="N295">
            <v>1.3229001848987681E-2</v>
          </cell>
          <cell r="O295">
            <v>1.6109273144073483E-2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2.3522819319810566E-4</v>
          </cell>
          <cell r="F296">
            <v>3.9548859112796628E-4</v>
          </cell>
          <cell r="G296">
            <v>6.5974034993042851E-4</v>
          </cell>
          <cell r="H296">
            <v>9.9047538615558883E-4</v>
          </cell>
          <cell r="I296">
            <v>8.6552582100814495E-4</v>
          </cell>
          <cell r="J296">
            <v>9.1654623938188526E-4</v>
          </cell>
          <cell r="K296">
            <v>4.9485455357145514E-4</v>
          </cell>
          <cell r="L296">
            <v>2.9796798059906048E-3</v>
          </cell>
          <cell r="M296">
            <v>4.791453707787381E-3</v>
          </cell>
          <cell r="N296">
            <v>5.7299132951203176E-3</v>
          </cell>
          <cell r="O296">
            <v>6.6579341399839809E-3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5.8470503061935604E-3</v>
          </cell>
          <cell r="E297">
            <v>6.1241647475024337E-3</v>
          </cell>
          <cell r="F297">
            <v>1.4630059202816039E-2</v>
          </cell>
          <cell r="G297">
            <v>5.6372875567489628E-2</v>
          </cell>
          <cell r="H297">
            <v>3.849042282679202E-2</v>
          </cell>
          <cell r="I297">
            <v>2.8889719943872075E-2</v>
          </cell>
          <cell r="J297">
            <v>6.1919645406729087E-3</v>
          </cell>
          <cell r="K297">
            <v>5.0883598779341314E-3</v>
          </cell>
          <cell r="L297">
            <v>2.2681357298443981E-2</v>
          </cell>
          <cell r="M297">
            <v>2.3629281457573266E-2</v>
          </cell>
          <cell r="N297">
            <v>1.9510821471122087E-2</v>
          </cell>
          <cell r="O297">
            <v>1.0254294271951916E-2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3.8898985428252077E-3</v>
          </cell>
          <cell r="E298">
            <v>4.0742559546814664E-3</v>
          </cell>
          <cell r="F298">
            <v>9.733018016656797E-3</v>
          </cell>
          <cell r="G298">
            <v>3.750348552543907E-2</v>
          </cell>
          <cell r="H298">
            <v>2.4644375342533862E-2</v>
          </cell>
          <cell r="I298">
            <v>1.7905904357564058E-2</v>
          </cell>
          <cell r="J298">
            <v>3.7312625680979827E-3</v>
          </cell>
          <cell r="K298">
            <v>2.9192059510492921E-3</v>
          </cell>
          <cell r="L298">
            <v>1.2625080297745972E-2</v>
          </cell>
          <cell r="M298">
            <v>1.2327251849645485E-2</v>
          </cell>
          <cell r="N298">
            <v>1.0156954854307036E-2</v>
          </cell>
          <cell r="O298">
            <v>5.0997789880695074E-3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4.6020818057420699E-4</v>
          </cell>
          <cell r="F299">
            <v>7.2690569381803408E-4</v>
          </cell>
          <cell r="G299">
            <v>1.5546628685325047E-3</v>
          </cell>
          <cell r="H299">
            <v>2.1283977398280549E-3</v>
          </cell>
          <cell r="I299">
            <v>1.8636959480910764E-3</v>
          </cell>
          <cell r="J299">
            <v>1.0719985633528517E-2</v>
          </cell>
          <cell r="K299">
            <v>1.0682988713137054E-2</v>
          </cell>
          <cell r="L299">
            <v>2.2134726774117368E-2</v>
          </cell>
          <cell r="M299">
            <v>1.5558823293498434E-3</v>
          </cell>
          <cell r="N299">
            <v>8.0465363917007376E-4</v>
          </cell>
          <cell r="O299">
            <v>7.0450590231058955E-4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2.52665807503961E-4</v>
          </cell>
          <cell r="F300">
            <v>3.9908941618247725E-4</v>
          </cell>
          <cell r="G300">
            <v>8.5354881911068096E-4</v>
          </cell>
          <cell r="H300">
            <v>1.1413661930589636E-3</v>
          </cell>
          <cell r="I300">
            <v>9.7679559186806967E-4</v>
          </cell>
          <cell r="J300">
            <v>5.333589550542645E-3</v>
          </cell>
          <cell r="K300">
            <v>5.0532776316923479E-3</v>
          </cell>
          <cell r="L300">
            <v>1.0245780985477855E-2</v>
          </cell>
          <cell r="M300">
            <v>6.7536814869336218E-4</v>
          </cell>
          <cell r="N300">
            <v>3.4928200120431228E-4</v>
          </cell>
          <cell r="O300">
            <v>2.9117104520258994E-4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3.537973485821249E-2</v>
          </cell>
          <cell r="G301">
            <v>3.7281469716424979E-2</v>
          </cell>
          <cell r="H301">
            <v>3.8200039755124107E-2</v>
          </cell>
          <cell r="I301">
            <v>3.9061076358642186E-2</v>
          </cell>
          <cell r="J301">
            <v>3.9708612294883733E-2</v>
          </cell>
          <cell r="K301">
            <v>4.0356148231125301E-2</v>
          </cell>
          <cell r="L301">
            <v>4.2371906290567779E-2</v>
          </cell>
          <cell r="M301">
            <v>4.3525301587149907E-2</v>
          </cell>
          <cell r="N301">
            <v>4.4673212327442917E-2</v>
          </cell>
          <cell r="O301">
            <v>4.5811892235102694E-2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0.65847123751882963</v>
          </cell>
          <cell r="G302">
            <v>0.73826743502205472</v>
          </cell>
          <cell r="H302">
            <v>0.7564574460789345</v>
          </cell>
          <cell r="I302">
            <v>0.77350814954032066</v>
          </cell>
          <cell r="J302">
            <v>0.78633099956125296</v>
          </cell>
          <cell r="K302">
            <v>0.7991538495821856</v>
          </cell>
          <cell r="L302">
            <v>0.83907095970389334</v>
          </cell>
          <cell r="M302">
            <v>0.86191110505360957</v>
          </cell>
          <cell r="N302">
            <v>0.88464264231103162</v>
          </cell>
          <cell r="O302">
            <v>0.90719138572521052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2.8644120751953137E-2</v>
          </cell>
          <cell r="F303">
            <v>0.22397616734356776</v>
          </cell>
          <cell r="G303">
            <v>0.84231090728720692</v>
          </cell>
          <cell r="H303">
            <v>2.6466964782504743</v>
          </cell>
          <cell r="I303">
            <v>2.6338497897753266</v>
          </cell>
          <cell r="J303">
            <v>3.7681850821252998</v>
          </cell>
          <cell r="K303">
            <v>1.6560822714329906</v>
          </cell>
          <cell r="L303">
            <v>0.95974229242573272</v>
          </cell>
          <cell r="M303">
            <v>4.5582718329443751E-2</v>
          </cell>
          <cell r="N303">
            <v>4.1250200692198272E-2</v>
          </cell>
          <cell r="O303">
            <v>2.4819959054256678E-2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2.0443073783714617E-2</v>
          </cell>
          <cell r="F304">
            <v>0.15984995156417781</v>
          </cell>
          <cell r="G304">
            <v>0.60115037831370122</v>
          </cell>
          <cell r="H304">
            <v>1.8018034412762933</v>
          </cell>
          <cell r="I304">
            <v>1.7137372993370117</v>
          </cell>
          <cell r="J304">
            <v>2.3468570430608375</v>
          </cell>
          <cell r="K304">
            <v>0.97872406373960319</v>
          </cell>
          <cell r="L304">
            <v>0.56167493951251524</v>
          </cell>
          <cell r="M304">
            <v>2.5436468381111743E-2</v>
          </cell>
          <cell r="N304">
            <v>2.2929197128211256E-2</v>
          </cell>
          <cell r="O304">
            <v>1.3228413452502523E-2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2.5667154415221647E-5</v>
          </cell>
          <cell r="E305">
            <v>3.7153097056923898E-4</v>
          </cell>
          <cell r="F305">
            <v>7.9929921534189693E-4</v>
          </cell>
          <cell r="G305">
            <v>0.16550902387420721</v>
          </cell>
          <cell r="H305">
            <v>0.45965281327377921</v>
          </cell>
          <cell r="I305">
            <v>0.35455747856584485</v>
          </cell>
          <cell r="J305">
            <v>4.4047431253647212E-2</v>
          </cell>
          <cell r="K305">
            <v>4.4391209011679034E-2</v>
          </cell>
          <cell r="L305">
            <v>3.0253170270542282E-2</v>
          </cell>
          <cell r="M305">
            <v>2.2432104143154346E-3</v>
          </cell>
          <cell r="N305">
            <v>1.9760345067855525E-3</v>
          </cell>
          <cell r="O305">
            <v>1.2765172814873439E-3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1.7075725593207346E-5</v>
          </cell>
          <cell r="E306">
            <v>2.4717040308356008E-4</v>
          </cell>
          <cell r="F306">
            <v>5.3175407944520763E-4</v>
          </cell>
          <cell r="G306">
            <v>0.11010907672724024</v>
          </cell>
          <cell r="H306">
            <v>0.29180360811543771</v>
          </cell>
          <cell r="I306">
            <v>0.21545329308489081</v>
          </cell>
          <cell r="J306">
            <v>2.6078759939279474E-2</v>
          </cell>
          <cell r="K306">
            <v>2.4921026942747237E-2</v>
          </cell>
          <cell r="L306">
            <v>1.6804580485162687E-2</v>
          </cell>
          <cell r="M306">
            <v>1.1730109834503742E-3</v>
          </cell>
          <cell r="N306">
            <v>1.0330992131737102E-3</v>
          </cell>
          <cell r="O306">
            <v>6.3485168626797991E-4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143.17628544042401</v>
          </cell>
          <cell r="E307">
            <v>3.00008623459932</v>
          </cell>
          <cell r="F307">
            <v>0.51470028825458403</v>
          </cell>
          <cell r="G307">
            <v>0.510984031001675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1.4961050846162798</v>
          </cell>
          <cell r="E308">
            <v>3.2002478009267095E-2</v>
          </cell>
          <cell r="F308">
            <v>5.6585519698925521E-3</v>
          </cell>
          <cell r="G308">
            <v>5.8959195073031417E-3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1.9400580682984241</v>
          </cell>
          <cell r="E309">
            <v>4.0651574994570699E-2</v>
          </cell>
          <cell r="F309">
            <v>6.9742586484361057E-3</v>
          </cell>
          <cell r="G309">
            <v>6.9239028591012884E-3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0.55400304651228971</v>
          </cell>
          <cell r="E310">
            <v>1.532004626385397E-2</v>
          </cell>
          <cell r="F310">
            <v>2.6955937408739694E-3</v>
          </cell>
          <cell r="G310">
            <v>2.6937603572939894E-3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3.7345770647181117E-3</v>
          </cell>
          <cell r="F311">
            <v>3.0340270940856871E-2</v>
          </cell>
          <cell r="G311">
            <v>6.0510313517368609E-2</v>
          </cell>
          <cell r="H311">
            <v>3.3677455791292922E-2</v>
          </cell>
          <cell r="I311">
            <v>1.6935262332483315E-2</v>
          </cell>
          <cell r="J311">
            <v>9.7087784776371446E-3</v>
          </cell>
          <cell r="K311">
            <v>7.3552627689790666E-3</v>
          </cell>
          <cell r="L311">
            <v>0.57218806035741587</v>
          </cell>
          <cell r="M311">
            <v>1.3605760000889511</v>
          </cell>
          <cell r="N311">
            <v>1.3056125622335752</v>
          </cell>
          <cell r="O311">
            <v>1.261516119915064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2.7882472619998227E-3</v>
          </cell>
          <cell r="F312">
            <v>2.2652143981279019E-2</v>
          </cell>
          <cell r="G312">
            <v>4.5177194917596045E-2</v>
          </cell>
          <cell r="H312">
            <v>2.4457893265727709E-2</v>
          </cell>
          <cell r="I312">
            <v>1.2019568267825617E-2</v>
          </cell>
          <cell r="J312">
            <v>6.5901247509307266E-3</v>
          </cell>
          <cell r="K312">
            <v>4.7653517910256314E-3</v>
          </cell>
          <cell r="L312">
            <v>0.35553238514089752</v>
          </cell>
          <cell r="M312">
            <v>0.80473577263840956</v>
          </cell>
          <cell r="N312">
            <v>0.76523926640416873</v>
          </cell>
          <cell r="O312">
            <v>0.71763762032048362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6.5470614201480412E-2</v>
          </cell>
          <cell r="F313">
            <v>0.18359227579525383</v>
          </cell>
          <cell r="G313">
            <v>0.22335679214802473</v>
          </cell>
          <cell r="H313">
            <v>1.3997352020840046</v>
          </cell>
          <cell r="I313">
            <v>1.4283995743461253</v>
          </cell>
          <cell r="J313">
            <v>1.8220150917050144</v>
          </cell>
          <cell r="K313">
            <v>0.3244197020980838</v>
          </cell>
          <cell r="L313">
            <v>0.22036691101759456</v>
          </cell>
          <cell r="M313">
            <v>3.7102699652072696E-3</v>
          </cell>
          <cell r="N313">
            <v>3.1690387798162891E-3</v>
          </cell>
          <cell r="O313">
            <v>1.8925724573876264E-3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4.67258397762031E-2</v>
          </cell>
          <cell r="F314">
            <v>0.13102829975839078</v>
          </cell>
          <cell r="G314">
            <v>0.15940790857281023</v>
          </cell>
          <cell r="H314">
            <v>0.95363139789998175</v>
          </cell>
          <cell r="I314">
            <v>0.93098715486015304</v>
          </cell>
          <cell r="J314">
            <v>1.1374477856119931</v>
          </cell>
          <cell r="K314">
            <v>0.19236238174771803</v>
          </cell>
          <cell r="L314">
            <v>0.12941617588994861</v>
          </cell>
          <cell r="M314">
            <v>2.0790674981879175E-3</v>
          </cell>
          <cell r="N314">
            <v>1.7751226288134254E-3</v>
          </cell>
          <cell r="O314">
            <v>1.0086934833540169E-3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2.1233080163888768E-3</v>
          </cell>
          <cell r="F315">
            <v>6.8272628134143287E-3</v>
          </cell>
          <cell r="G315">
            <v>0.22962705819374998</v>
          </cell>
          <cell r="H315">
            <v>0.22499137099232167</v>
          </cell>
          <cell r="I315">
            <v>0.12028232839213412</v>
          </cell>
          <cell r="J315">
            <v>0.71525313177335381</v>
          </cell>
          <cell r="K315">
            <v>0.73994448521918432</v>
          </cell>
          <cell r="L315">
            <v>0.79014361908509756</v>
          </cell>
          <cell r="M315">
            <v>0.99945232396922579</v>
          </cell>
          <cell r="N315">
            <v>0.95856478133205725</v>
          </cell>
          <cell r="O315">
            <v>0.91421646306518256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1.5852686021691274E-3</v>
          </cell>
          <cell r="F316">
            <v>5.0972564005430741E-3</v>
          </cell>
          <cell r="G316">
            <v>0.17144030105538183</v>
          </cell>
          <cell r="H316">
            <v>0.16163009218620014</v>
          </cell>
          <cell r="I316">
            <v>8.3602303126044344E-2</v>
          </cell>
          <cell r="J316">
            <v>0.4722906026625236</v>
          </cell>
          <cell r="K316">
            <v>0.46374146493284746</v>
          </cell>
          <cell r="L316">
            <v>0.49065086855406614</v>
          </cell>
          <cell r="M316">
            <v>0.59096332739586099</v>
          </cell>
          <cell r="N316">
            <v>0.56114781715495832</v>
          </cell>
          <cell r="O316">
            <v>0.52006955492259566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1.4005791247626029</v>
          </cell>
          <cell r="E317">
            <v>1.4232149264939407</v>
          </cell>
          <cell r="F317">
            <v>1.9494740555399748</v>
          </cell>
          <cell r="G317">
            <v>2.4399080421202361E-2</v>
          </cell>
          <cell r="H317">
            <v>5.7933155330754296E-3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7.9608750433732139E-3</v>
          </cell>
          <cell r="E318">
            <v>8.0895366704842823E-3</v>
          </cell>
          <cell r="F318">
            <v>1.1080787284390154E-2</v>
          </cell>
          <cell r="G318">
            <v>1.3868408215732115E-4</v>
          </cell>
          <cell r="H318">
            <v>3.2929136405245087E-5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2.4832963205010685E-2</v>
          </cell>
          <cell r="E319">
            <v>2.5234307207339358E-2</v>
          </cell>
          <cell r="F319">
            <v>3.4565142828722986E-2</v>
          </cell>
          <cell r="G319">
            <v>4.3260780888656661E-4</v>
          </cell>
          <cell r="H319">
            <v>1.0271836051552179E-4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1.0633930343367099E-5</v>
          </cell>
          <cell r="E320">
            <v>4.1868712637981998E-5</v>
          </cell>
          <cell r="F320">
            <v>9.3173750667037598E-6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5.9349286689693156E-4</v>
          </cell>
          <cell r="E321">
            <v>7.6114193070614367E-4</v>
          </cell>
          <cell r="F321">
            <v>7.7044811291872067E-4</v>
          </cell>
          <cell r="G321">
            <v>-1.466372896715177E-6</v>
          </cell>
          <cell r="H321">
            <v>-4.7296512976458995E-7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2.3618212141036082E-2</v>
          </cell>
          <cell r="E322">
            <v>0.14128914759411598</v>
          </cell>
          <cell r="F322">
            <v>2.614078675223773</v>
          </cell>
          <cell r="G322">
            <v>2.6650150768441709</v>
          </cell>
          <cell r="H322">
            <v>4.3238061446074081</v>
          </cell>
          <cell r="I322">
            <v>5.0135703826052351</v>
          </cell>
          <cell r="J322">
            <v>5.2231302822511845</v>
          </cell>
          <cell r="K322">
            <v>5.4322190038719755</v>
          </cell>
          <cell r="L322">
            <v>5.6865959035802289</v>
          </cell>
          <cell r="M322">
            <v>6.0438955133993106</v>
          </cell>
          <cell r="N322">
            <v>6.4405664289486495</v>
          </cell>
          <cell r="O322">
            <v>6.8765911714845629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3.4663461862819663E-2</v>
          </cell>
          <cell r="E323">
            <v>0.20736417092085982</v>
          </cell>
          <cell r="F323">
            <v>3.8365739084708879</v>
          </cell>
          <cell r="G323">
            <v>3.9113311341429426</v>
          </cell>
          <cell r="H323">
            <v>6.3458693867608469</v>
          </cell>
          <cell r="I323">
            <v>7.3582075017459401</v>
          </cell>
          <cell r="J323">
            <v>7.6657697992634688</v>
          </cell>
          <cell r="K323">
            <v>7.9726405685057991</v>
          </cell>
          <cell r="L323">
            <v>8.3459789020411623</v>
          </cell>
          <cell r="M323">
            <v>8.8703725913096765</v>
          </cell>
          <cell r="N323">
            <v>9.4525498988521015</v>
          </cell>
          <cell r="O323">
            <v>10.092485171847597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7.3871424394827004E-3</v>
          </cell>
          <cell r="F324">
            <v>0.17223607387612999</v>
          </cell>
          <cell r="G324">
            <v>3.5003298940891603E-2</v>
          </cell>
          <cell r="H324">
            <v>0.28336275926146898</v>
          </cell>
          <cell r="I324">
            <v>0.179890999083507</v>
          </cell>
          <cell r="J324">
            <v>0.17526026164886799</v>
          </cell>
          <cell r="K324">
            <v>0.30005004656842699</v>
          </cell>
          <cell r="L324">
            <v>0.177565683765018</v>
          </cell>
          <cell r="M324">
            <v>0.241612142853807</v>
          </cell>
          <cell r="N324">
            <v>0.31569547321845598</v>
          </cell>
          <cell r="O324">
            <v>0.12522464911533601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1.6988466147225534E-3</v>
          </cell>
          <cell r="E325">
            <v>9.9789146824628243E-3</v>
          </cell>
          <cell r="F325">
            <v>0.18221499817778522</v>
          </cell>
          <cell r="G325">
            <v>0.21542930754454048</v>
          </cell>
          <cell r="H325">
            <v>0.40660981551504183</v>
          </cell>
          <cell r="I325">
            <v>0.47060408877999227</v>
          </cell>
          <cell r="J325">
            <v>0.50207747801255131</v>
          </cell>
          <cell r="K325">
            <v>0.53676004190925442</v>
          </cell>
          <cell r="L325">
            <v>0.55644916949018375</v>
          </cell>
          <cell r="M325">
            <v>0.57290554119014647</v>
          </cell>
          <cell r="N325">
            <v>0.58875790726826427</v>
          </cell>
          <cell r="O325">
            <v>0.60397345459900564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2.2755046104987504E-4</v>
          </cell>
          <cell r="E326">
            <v>8.1271928534422323E-4</v>
          </cell>
          <cell r="F326">
            <v>2.9490342236784099E-2</v>
          </cell>
          <cell r="G326">
            <v>6.4820298185662359E-2</v>
          </cell>
          <cell r="H326">
            <v>6.4796929269969092E-2</v>
          </cell>
          <cell r="I326">
            <v>6.4786356457239985E-2</v>
          </cell>
          <cell r="J326">
            <v>6.4999861078053126E-2</v>
          </cell>
          <cell r="K326">
            <v>6.5077078978294317E-2</v>
          </cell>
          <cell r="L326">
            <v>6.716046108890511E-2</v>
          </cell>
          <cell r="M326">
            <v>6.9095951155590002E-2</v>
          </cell>
          <cell r="N326">
            <v>7.0982662949176809E-2</v>
          </cell>
          <cell r="O326">
            <v>7.2678548723241587E-2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6.008833821774715E-4</v>
          </cell>
          <cell r="E327">
            <v>2.0988450910190896E-3</v>
          </cell>
          <cell r="F327">
            <v>7.1541716416435669E-2</v>
          </cell>
          <cell r="G327">
            <v>0.14940649484160592</v>
          </cell>
          <cell r="H327">
            <v>0.13808118899255889</v>
          </cell>
          <cell r="I327">
            <v>0.13714232590685196</v>
          </cell>
          <cell r="J327">
            <v>0.13179263791435575</v>
          </cell>
          <cell r="K327">
            <v>0.12274789184790215</v>
          </cell>
          <cell r="L327">
            <v>0.12496255493904841</v>
          </cell>
          <cell r="M327">
            <v>0.12739935210619041</v>
          </cell>
          <cell r="N327">
            <v>0.13087807779263211</v>
          </cell>
          <cell r="O327">
            <v>0.134004957808734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9.74079726584579E-6</v>
          </cell>
          <cell r="F328">
            <v>6.30173108387709E-4</v>
          </cell>
          <cell r="G328">
            <v>9.7140330233731699E-4</v>
          </cell>
          <cell r="H328">
            <v>1.3174191359803999E-3</v>
          </cell>
          <cell r="I328">
            <v>8.5550763673738605E-5</v>
          </cell>
          <cell r="J328">
            <v>6.4772909510545204E-4</v>
          </cell>
          <cell r="K328">
            <v>7.3611022328487203E-4</v>
          </cell>
          <cell r="L328">
            <v>4.3121517198262398E-4</v>
          </cell>
          <cell r="M328">
            <v>6.93331263250791E-4</v>
          </cell>
          <cell r="N328">
            <v>7.7173728635219498E-4</v>
          </cell>
          <cell r="O328">
            <v>3.41780560589181E-4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3.3713942307692301E-6</v>
          </cell>
          <cell r="E329">
            <v>1.6237467934137199E-5</v>
          </cell>
          <cell r="F329">
            <v>6.4655122036337369E-4</v>
          </cell>
          <cell r="G329">
            <v>1.6070644589465416E-3</v>
          </cell>
          <cell r="H329">
            <v>1.419319445044E-3</v>
          </cell>
          <cell r="I329">
            <v>1.406618574689551E-3</v>
          </cell>
          <cell r="J329">
            <v>1.4155300387491776E-3</v>
          </cell>
          <cell r="K329">
            <v>1.4124661715808602E-3</v>
          </cell>
          <cell r="L329">
            <v>1.4577176244344216E-3</v>
          </cell>
          <cell r="M329">
            <v>1.4997705942223231E-3</v>
          </cell>
          <cell r="N329">
            <v>1.5408141655849136E-3</v>
          </cell>
          <cell r="O329">
            <v>1.577578700681383E-3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5.501069045804782E-4</v>
          </cell>
          <cell r="E330">
            <v>1.2289340943925225E-3</v>
          </cell>
          <cell r="F330">
            <v>4.0877982336728062E-2</v>
          </cell>
          <cell r="G330">
            <v>5.7324340786301171E-2</v>
          </cell>
          <cell r="H330">
            <v>5.7591345775160112E-2</v>
          </cell>
          <cell r="I330">
            <v>5.7628139450595826E-2</v>
          </cell>
          <cell r="J330">
            <v>5.713231174656614E-2</v>
          </cell>
          <cell r="K330">
            <v>5.7231582315539174E-2</v>
          </cell>
          <cell r="L330">
            <v>5.9709616632465073E-2</v>
          </cell>
          <cell r="M330">
            <v>6.1476745171508078E-2</v>
          </cell>
          <cell r="N330">
            <v>6.3175895440959487E-2</v>
          </cell>
          <cell r="O330">
            <v>6.4810646463195787E-2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1.999075133740326E-3</v>
          </cell>
          <cell r="E331">
            <v>4.4082168942183838E-3</v>
          </cell>
          <cell r="F331">
            <v>0.13669485596551653</v>
          </cell>
          <cell r="G331">
            <v>0.18719503342851104</v>
          </cell>
          <cell r="H331">
            <v>0.1713663246704718</v>
          </cell>
          <cell r="I331">
            <v>0.16748228401837748</v>
          </cell>
          <cell r="J331">
            <v>0.1594807349780461</v>
          </cell>
          <cell r="K331">
            <v>0.14957786210124335</v>
          </cell>
          <cell r="L331">
            <v>0.15333503978985835</v>
          </cell>
          <cell r="M331">
            <v>0.15666215182380458</v>
          </cell>
          <cell r="N331">
            <v>0.1609921230469335</v>
          </cell>
          <cell r="O331">
            <v>0.16515798466054402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4.6195633441854704E-6</v>
          </cell>
          <cell r="F332">
            <v>8.8696800716502597E-4</v>
          </cell>
          <cell r="G332">
            <v>3.6791027568050598E-4</v>
          </cell>
          <cell r="H332">
            <v>8.8059608847250795E-4</v>
          </cell>
          <cell r="I332">
            <v>2.9338417175746702E-4</v>
          </cell>
          <cell r="J332">
            <v>4.9099959104063103E-4</v>
          </cell>
          <cell r="K332">
            <v>6.5096529598494097E-4</v>
          </cell>
          <cell r="L332">
            <v>4.2422329310586E-4</v>
          </cell>
          <cell r="M332">
            <v>5.7697438101204999E-4</v>
          </cell>
          <cell r="N332">
            <v>7.1923291777783397E-4</v>
          </cell>
          <cell r="O332">
            <v>2.9881457739260102E-4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1.0851573330478843E-5</v>
          </cell>
          <cell r="E333">
            <v>2.5914488070185094E-5</v>
          </cell>
          <cell r="F333">
            <v>9.1316534828203306E-4</v>
          </cell>
          <cell r="G333">
            <v>1.2745273741783926E-3</v>
          </cell>
          <cell r="H333">
            <v>1.2508654237315109E-3</v>
          </cell>
          <cell r="I333">
            <v>1.2508769926801167E-3</v>
          </cell>
          <cell r="J333">
            <v>1.2407566693422229E-3</v>
          </cell>
          <cell r="K333">
            <v>1.2419841532419638E-3</v>
          </cell>
          <cell r="L333">
            <v>1.2958108729721411E-3</v>
          </cell>
          <cell r="M333">
            <v>1.3342054449938651E-3</v>
          </cell>
          <cell r="N333">
            <v>1.3711733599635182E-3</v>
          </cell>
          <cell r="O333">
            <v>1.406609595020271E-3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1.7973489542647355E-4</v>
          </cell>
          <cell r="E334">
            <v>4.1730564803725383E-4</v>
          </cell>
          <cell r="F334">
            <v>8.1574690410008246E-4</v>
          </cell>
          <cell r="G334">
            <v>2.1714316587703049E-3</v>
          </cell>
          <cell r="H334">
            <v>1.1567389354282672E-2</v>
          </cell>
          <cell r="I334">
            <v>1.2339742091163838E-2</v>
          </cell>
          <cell r="J334">
            <v>1.2398005710079927E-2</v>
          </cell>
          <cell r="K334">
            <v>1.2407689291637431E-2</v>
          </cell>
          <cell r="L334">
            <v>1.2819863422946958E-2</v>
          </cell>
          <cell r="M334">
            <v>1.3176255368072685E-2</v>
          </cell>
          <cell r="N334">
            <v>1.3540848554099438E-2</v>
          </cell>
          <cell r="O334">
            <v>1.3890892586914857E-2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9.823167486010516E-4</v>
          </cell>
          <cell r="E335">
            <v>2.2458804163445652E-3</v>
          </cell>
          <cell r="F335">
            <v>4.2585386991780766E-3</v>
          </cell>
          <cell r="G335">
            <v>1.039951404604612E-2</v>
          </cell>
          <cell r="H335">
            <v>5.1098757882967465E-2</v>
          </cell>
          <cell r="I335">
            <v>5.3862808956705317E-2</v>
          </cell>
          <cell r="J335">
            <v>5.0519474054640842E-2</v>
          </cell>
          <cell r="K335">
            <v>4.8919576823773674E-2</v>
          </cell>
          <cell r="L335">
            <v>4.9151070891902689E-2</v>
          </cell>
          <cell r="M335">
            <v>5.0263651890775758E-2</v>
          </cell>
          <cell r="N335">
            <v>5.1654470789793405E-2</v>
          </cell>
          <cell r="O335">
            <v>5.2989788823664466E-2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2.2259099045696801E-6</v>
          </cell>
          <cell r="F336">
            <v>7.3051169102394303E-6</v>
          </cell>
          <cell r="G336">
            <v>3.2816893456191002E-5</v>
          </cell>
          <cell r="H336">
            <v>2.29980255293825E-4</v>
          </cell>
          <cell r="I336">
            <v>3.7137114019788803E-5</v>
          </cell>
          <cell r="J336">
            <v>1.9600443877296699E-4</v>
          </cell>
          <cell r="K336">
            <v>7.2589061209235494E-5</v>
          </cell>
          <cell r="L336">
            <v>1.7433552081927301E-4</v>
          </cell>
          <cell r="M336">
            <v>1.52930087093853E-4</v>
          </cell>
          <cell r="N336">
            <v>1.4026321812327599E-4</v>
          </cell>
          <cell r="O336">
            <v>1.60587618269197E-4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2.3031363247654265E-6</v>
          </cell>
          <cell r="E337">
            <v>6.6371035147971302E-6</v>
          </cell>
          <cell r="F337">
            <v>1.4138880294336495E-5</v>
          </cell>
          <cell r="G337">
            <v>4.3437849218901869E-5</v>
          </cell>
          <cell r="H337">
            <v>2.5486149641518288E-4</v>
          </cell>
          <cell r="I337">
            <v>2.6707389966887038E-4</v>
          </cell>
          <cell r="J337">
            <v>2.679909599859466E-4</v>
          </cell>
          <cell r="K337">
            <v>2.6850822144997585E-4</v>
          </cell>
          <cell r="L337">
            <v>2.769475779897079E-4</v>
          </cell>
          <cell r="M337">
            <v>2.8522485916910673E-4</v>
          </cell>
          <cell r="N337">
            <v>2.9312468191991335E-4</v>
          </cell>
          <cell r="O337">
            <v>3.0073551043214322E-4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4.6586181258497412E-5</v>
          </cell>
          <cell r="F338">
            <v>1.3808338259959545E-4</v>
          </cell>
          <cell r="G338">
            <v>1.0648292344637811E-4</v>
          </cell>
          <cell r="H338">
            <v>1.1700795873393512E-4</v>
          </cell>
          <cell r="I338">
            <v>1.5242291923775518E-4</v>
          </cell>
          <cell r="J338">
            <v>1.5136374659670691E-4</v>
          </cell>
          <cell r="K338">
            <v>2.2559969327797056E-4</v>
          </cell>
          <cell r="L338">
            <v>2.0550892471296028E-4</v>
          </cell>
          <cell r="M338">
            <v>2.629459029815031E-4</v>
          </cell>
          <cell r="N338">
            <v>2.9163060794643514E-4</v>
          </cell>
          <cell r="O338">
            <v>4.3409938568908334E-4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3.6846160080084613E-4</v>
          </cell>
          <cell r="F339">
            <v>1.0656259441880315E-3</v>
          </cell>
          <cell r="G339">
            <v>7.69048555940498E-4</v>
          </cell>
          <cell r="H339">
            <v>7.799826502143184E-4</v>
          </cell>
          <cell r="I339">
            <v>9.6612796728174992E-4</v>
          </cell>
          <cell r="J339">
            <v>9.1351569422947474E-4</v>
          </cell>
          <cell r="K339">
            <v>1.3031126275598447E-3</v>
          </cell>
          <cell r="L339">
            <v>1.1711502078194228E-3</v>
          </cell>
          <cell r="M339">
            <v>1.4984709270031672E-3</v>
          </cell>
          <cell r="N339">
            <v>1.661938758036978E-3</v>
          </cell>
          <cell r="O339">
            <v>2.4738370193612929E-3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9.8665132676157394E-7</v>
          </cell>
          <cell r="F340">
            <v>9.82666842155667E-7</v>
          </cell>
          <cell r="G340">
            <v>1.1015647953446E-6</v>
          </cell>
          <cell r="H340">
            <v>1.7464170303314199E-6</v>
          </cell>
          <cell r="I340">
            <v>2.0052265235966501E-6</v>
          </cell>
          <cell r="J340">
            <v>2.25846307517814E-6</v>
          </cell>
          <cell r="K340">
            <v>2.9950336437099202E-6</v>
          </cell>
          <cell r="L340">
            <v>3.0040608831791299E-6</v>
          </cell>
          <cell r="M340">
            <v>3.9953196190904299E-6</v>
          </cell>
          <cell r="N340">
            <v>4.1586077680640201E-6</v>
          </cell>
          <cell r="O340">
            <v>5.8262087632855398E-6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9.8665132676157394E-7</v>
          </cell>
          <cell r="F341">
            <v>1.8996724915041087E-6</v>
          </cell>
          <cell r="G341">
            <v>8.4379706322285999E-7</v>
          </cell>
          <cell r="H341">
            <v>1.8641825555934438E-6</v>
          </cell>
          <cell r="I341">
            <v>2.24390982827324E-6</v>
          </cell>
          <cell r="J341">
            <v>2.5156634112193687E-6</v>
          </cell>
          <cell r="K341">
            <v>3.8221776661860149E-6</v>
          </cell>
          <cell r="L341">
            <v>3.4072949745957794E-6</v>
          </cell>
          <cell r="M341">
            <v>4.7165631748541661E-6</v>
          </cell>
          <cell r="N341">
            <v>5.25134695155436E-6</v>
          </cell>
          <cell r="O341">
            <v>8.3499157358674984E-6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1.4436913307529969E-2</v>
          </cell>
          <cell r="E342">
            <v>2.6295400537939523E-2</v>
          </cell>
          <cell r="F342">
            <v>1.6227027132950156E-2</v>
          </cell>
          <cell r="G342">
            <v>1.0879088979718203</v>
          </cell>
          <cell r="H342">
            <v>1.988294696335049</v>
          </cell>
          <cell r="I342">
            <v>2.3156355314112553</v>
          </cell>
          <cell r="J342">
            <v>2.3802476115247453</v>
          </cell>
          <cell r="K342">
            <v>2.4255439028277546</v>
          </cell>
          <cell r="L342">
            <v>2.3854826847156092</v>
          </cell>
          <cell r="M342">
            <v>2.4079058869498735</v>
          </cell>
          <cell r="N342">
            <v>2.398573905478385</v>
          </cell>
          <cell r="O342">
            <v>2.3914346313088912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7.9688340486868767E-3</v>
          </cell>
          <cell r="E343">
            <v>1.4514438001182656E-2</v>
          </cell>
          <cell r="F343">
            <v>8.956934461785096E-3</v>
          </cell>
          <cell r="G343">
            <v>0.6004999325933148</v>
          </cell>
          <cell r="H343">
            <v>1.0682006393874826</v>
          </cell>
          <cell r="I343">
            <v>1.2109867600907833</v>
          </cell>
          <cell r="J343">
            <v>1.1857244915607437</v>
          </cell>
          <cell r="K343">
            <v>1.1446412923273812</v>
          </cell>
          <cell r="L343">
            <v>1.079549987260807</v>
          </cell>
          <cell r="M343">
            <v>1.0341583676494872</v>
          </cell>
          <cell r="N343">
            <v>0.9993863317761823</v>
          </cell>
          <cell r="O343">
            <v>0.98054263338712688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1.6606340708732499E-4</v>
          </cell>
          <cell r="E344">
            <v>5.3546231332692897E-4</v>
          </cell>
          <cell r="F344">
            <v>2.4960790583621799E-4</v>
          </cell>
          <cell r="G344">
            <v>0.17275955555928199</v>
          </cell>
          <cell r="H344">
            <v>0.17186423809413801</v>
          </cell>
          <cell r="I344">
            <v>0.12763900553160701</v>
          </cell>
          <cell r="J344">
            <v>0.1579109013495</v>
          </cell>
          <cell r="K344">
            <v>0.16338987148036599</v>
          </cell>
          <cell r="L344">
            <v>0.12675998671848299</v>
          </cell>
          <cell r="M344">
            <v>0.13812409377222601</v>
          </cell>
          <cell r="N344">
            <v>0.12611790243475299</v>
          </cell>
          <cell r="O344">
            <v>9.9154526473203899E-2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1.6374100252446843E-3</v>
          </cell>
          <cell r="E345">
            <v>2.8222757463706354E-3</v>
          </cell>
          <cell r="F345">
            <v>1.7168493122095899E-3</v>
          </cell>
          <cell r="G345">
            <v>0.16524697000923497</v>
          </cell>
          <cell r="H345">
            <v>0.30209674757910526</v>
          </cell>
          <cell r="I345">
            <v>0.35186695843338184</v>
          </cell>
          <cell r="J345">
            <v>0.36169660540796011</v>
          </cell>
          <cell r="K345">
            <v>0.36856889907259666</v>
          </cell>
          <cell r="L345">
            <v>0.36247962872573825</v>
          </cell>
          <cell r="M345">
            <v>0.36587124783205366</v>
          </cell>
          <cell r="N345">
            <v>0.36445484232931968</v>
          </cell>
          <cell r="O345">
            <v>0.36339359261659843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15.6950501490776</v>
          </cell>
          <cell r="E346">
            <v>10.877791386762899</v>
          </cell>
          <cell r="F346">
            <v>19.420657689607498</v>
          </cell>
          <cell r="G346">
            <v>6.7220707076453596</v>
          </cell>
          <cell r="H346">
            <v>3.0313246560150899</v>
          </cell>
          <cell r="I346">
            <v>2.5941507768369401</v>
          </cell>
          <cell r="J346">
            <v>0.68935574242559505</v>
          </cell>
          <cell r="K346">
            <v>4.9519837839548102E-2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0.30053925815329863</v>
          </cell>
          <cell r="E347">
            <v>0.22160579683252257</v>
          </cell>
          <cell r="F347">
            <v>0.34853084655908334</v>
          </cell>
          <cell r="G347">
            <v>0.12076400609654916</v>
          </cell>
          <cell r="H347">
            <v>5.4870828847644472E-2</v>
          </cell>
          <cell r="I347">
            <v>5.402299532266374E-2</v>
          </cell>
          <cell r="J347">
            <v>1.8979751320360207E-2</v>
          </cell>
          <cell r="K347">
            <v>9.252274487546782E-3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0.27828103101201462</v>
          </cell>
          <cell r="E348">
            <v>0.1928686416092702</v>
          </cell>
          <cell r="F348">
            <v>0.34433790229800537</v>
          </cell>
          <cell r="G348">
            <v>0.11918565084477574</v>
          </cell>
          <cell r="H348">
            <v>5.3746891064097399E-2</v>
          </cell>
          <cell r="I348">
            <v>4.5995581149591111E-2</v>
          </cell>
          <cell r="J348">
            <v>1.2222619546553105E-2</v>
          </cell>
          <cell r="K348">
            <v>8.7801130921184628E-4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2.3216885062028264E-2</v>
          </cell>
          <cell r="E349">
            <v>2.6971336151258386E-2</v>
          </cell>
          <cell r="F349">
            <v>3.2553278710423256E-3</v>
          </cell>
          <cell r="G349">
            <v>1.0256012822836423E-3</v>
          </cell>
          <cell r="H349">
            <v>8.4615821118147526E-4</v>
          </cell>
          <cell r="I349">
            <v>7.3510219035306584E-3</v>
          </cell>
          <cell r="J349">
            <v>6.4935438203469658E-3</v>
          </cell>
          <cell r="K349">
            <v>8.2213502200214322E-3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2.4726956169144145E-3</v>
          </cell>
          <cell r="F350">
            <v>2.0493575273849772E-3</v>
          </cell>
          <cell r="G350">
            <v>9.379661101485328E-4</v>
          </cell>
          <cell r="H350">
            <v>4.5280613966273785E-4</v>
          </cell>
          <cell r="I350">
            <v>8.487144236813259E-4</v>
          </cell>
          <cell r="J350">
            <v>3.2068097397700137E-4</v>
          </cell>
          <cell r="K350">
            <v>1.8224357688664903E-4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6.3788221720156307E-5</v>
          </cell>
          <cell r="E351">
            <v>1.08398487324308E-6</v>
          </cell>
          <cell r="F351">
            <v>1.19155875064182E-6</v>
          </cell>
          <cell r="G351">
            <v>1.29356173017268E-6</v>
          </cell>
          <cell r="H351">
            <v>1.69346612937606E-6</v>
          </cell>
          <cell r="I351">
            <v>1.9520569062297599E-6</v>
          </cell>
          <cell r="J351">
            <v>2.2105199422841901E-6</v>
          </cell>
          <cell r="K351">
            <v>3.9537373855374699E-6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0.95968148130336417</v>
          </cell>
          <cell r="E352">
            <v>0.95968256528823737</v>
          </cell>
          <cell r="F352">
            <v>0.95968375684698803</v>
          </cell>
          <cell r="G352">
            <v>0.95968505040871821</v>
          </cell>
          <cell r="H352">
            <v>0.95968674387484765</v>
          </cell>
          <cell r="I352">
            <v>0.95968869593175388</v>
          </cell>
          <cell r="J352">
            <v>0.95969090645169608</v>
          </cell>
          <cell r="K352">
            <v>0.32787992005411565</v>
          </cell>
          <cell r="L352">
            <v>7.71671074376414E-5</v>
          </cell>
          <cell r="M352">
            <v>2.9392761344122101E-5</v>
          </cell>
          <cell r="N352">
            <v>1.09043164934223E-5</v>
          </cell>
          <cell r="O352">
            <v>9.8097803634274794E-6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9.7208164479615833E-2</v>
          </cell>
          <cell r="E353">
            <v>0.16602543452494156</v>
          </cell>
          <cell r="F353">
            <v>0.16900650853739102</v>
          </cell>
          <cell r="G353">
            <v>3.925906949208525</v>
          </cell>
          <cell r="H353">
            <v>13.888161919537684</v>
          </cell>
          <cell r="I353">
            <v>16.95127441239401</v>
          </cell>
          <cell r="J353">
            <v>18.118151574787532</v>
          </cell>
          <cell r="K353">
            <v>17.962666910939635</v>
          </cell>
          <cell r="L353">
            <v>17.899174343168571</v>
          </cell>
          <cell r="M353">
            <v>17.886320681975711</v>
          </cell>
          <cell r="N353">
            <v>17.845454997842669</v>
          </cell>
          <cell r="O353">
            <v>17.851574629156204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6.6408170212556683E-2</v>
          </cell>
          <cell r="E354">
            <v>0.11342098037308403</v>
          </cell>
          <cell r="F354">
            <v>0.11545751373933695</v>
          </cell>
          <cell r="G354">
            <v>2.6819999978126283</v>
          </cell>
          <cell r="H354">
            <v>9.0868466023687802</v>
          </cell>
          <cell r="I354">
            <v>10.876183904217875</v>
          </cell>
          <cell r="J354">
            <v>11.214651636744669</v>
          </cell>
          <cell r="K354">
            <v>10.351668292022234</v>
          </cell>
          <cell r="L354">
            <v>9.9105661000040701</v>
          </cell>
          <cell r="M354">
            <v>9.4209394586596904</v>
          </cell>
          <cell r="N354">
            <v>9.0659041336389397</v>
          </cell>
          <cell r="O354">
            <v>8.9167938962846982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1.5150947448246699E-4</v>
          </cell>
          <cell r="E355">
            <v>1.26522587224758E-3</v>
          </cell>
          <cell r="F355">
            <v>7.4529167639709104E-4</v>
          </cell>
          <cell r="G355">
            <v>0.30311755113741701</v>
          </cell>
          <cell r="H355">
            <v>1.25271523387092</v>
          </cell>
          <cell r="I355">
            <v>0.57691418957989404</v>
          </cell>
          <cell r="J355">
            <v>0.69464445389353202</v>
          </cell>
          <cell r="K355">
            <v>0.98636943743357297</v>
          </cell>
          <cell r="L355">
            <v>0.61757140989954395</v>
          </cell>
          <cell r="M355">
            <v>0.65915521552106204</v>
          </cell>
          <cell r="N355">
            <v>0.718819154948932</v>
          </cell>
          <cell r="O355">
            <v>0.50487612855654496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7.438231038778647E-3</v>
          </cell>
          <cell r="E356">
            <v>1.2586661647595679E-2</v>
          </cell>
          <cell r="F356">
            <v>1.2806228990914516E-2</v>
          </cell>
          <cell r="G356">
            <v>0.29787482837072921</v>
          </cell>
          <cell r="H356">
            <v>1.4625128514183057</v>
          </cell>
          <cell r="I356">
            <v>1.7877024151631684</v>
          </cell>
          <cell r="J356">
            <v>1.9108535851099766</v>
          </cell>
          <cell r="K356">
            <v>1.8944608615183425</v>
          </cell>
          <cell r="L356">
            <v>1.8877574640701418</v>
          </cell>
          <cell r="M356">
            <v>1.8863906466103935</v>
          </cell>
          <cell r="N356">
            <v>1.8821061443754807</v>
          </cell>
          <cell r="O356">
            <v>1.8828493260116013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2.7616163136839938E-2</v>
          </cell>
          <cell r="E357">
            <v>2.3806500784039931E-2</v>
          </cell>
          <cell r="F357">
            <v>1.8633261784243734E-2</v>
          </cell>
          <cell r="G357">
            <v>9.0563688444473874E-3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4.0068554026600693E-2</v>
          </cell>
          <cell r="E358">
            <v>3.4222127380711162E-2</v>
          </cell>
          <cell r="F358">
            <v>2.6419598282342388E-2</v>
          </cell>
          <cell r="G358">
            <v>1.2840780617881093E-2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1.9498056638792083E-3</v>
          </cell>
          <cell r="E359">
            <v>1.6899062916328998E-3</v>
          </cell>
          <cell r="F359">
            <v>1.2999783689432993E-3</v>
          </cell>
          <cell r="G359">
            <v>6.4998278531923186E-4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6.1342582840208118E-2</v>
          </cell>
          <cell r="E360">
            <v>0.14407151567244464</v>
          </cell>
          <cell r="F360">
            <v>3.9543631290153902</v>
          </cell>
          <cell r="G360">
            <v>3.4795894476596039</v>
          </cell>
          <cell r="H360">
            <v>3.9894422496467929</v>
          </cell>
          <cell r="I360">
            <v>8.403819456591167</v>
          </cell>
          <cell r="J360">
            <v>7.8487788994324639</v>
          </cell>
          <cell r="K360">
            <v>14.08523030691153</v>
          </cell>
          <cell r="L360">
            <v>15.240465043966633</v>
          </cell>
          <cell r="M360">
            <v>16.895514727384302</v>
          </cell>
          <cell r="N360">
            <v>23.979468662598364</v>
          </cell>
          <cell r="O360">
            <v>19.637173000775931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4.586523447650475E-2</v>
          </cell>
          <cell r="E361">
            <v>0.1077208285297505</v>
          </cell>
          <cell r="F361">
            <v>2.9566376849501412</v>
          </cell>
          <cell r="G361">
            <v>2.6016541611004906</v>
          </cell>
          <cell r="H361">
            <v>2.9232629251986624</v>
          </cell>
          <cell r="I361">
            <v>5.7506338383331759</v>
          </cell>
          <cell r="J361">
            <v>5.2875548465890168</v>
          </cell>
          <cell r="K361">
            <v>8.8682179050515337</v>
          </cell>
          <cell r="L361">
            <v>9.1148526834597785</v>
          </cell>
          <cell r="M361">
            <v>9.6689787869124757</v>
          </cell>
          <cell r="N361">
            <v>13.197554522134254</v>
          </cell>
          <cell r="O361">
            <v>10.701646228468817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1.82015865490243E-4</v>
          </cell>
          <cell r="E362">
            <v>3.6772004437857801E-3</v>
          </cell>
          <cell r="F362">
            <v>0.26589751758843599</v>
          </cell>
          <cell r="G362">
            <v>1.00213438532501E-3</v>
          </cell>
          <cell r="H362">
            <v>0.110032201214064</v>
          </cell>
          <cell r="I362">
            <v>0.46966218533015902</v>
          </cell>
          <cell r="J362">
            <v>9.34238668994887E-2</v>
          </cell>
          <cell r="K362">
            <v>0.62218965532630799</v>
          </cell>
          <cell r="L362">
            <v>0.424392198449981</v>
          </cell>
          <cell r="M362">
            <v>0.49831300426948899</v>
          </cell>
          <cell r="N362">
            <v>1.4272925022004801</v>
          </cell>
          <cell r="O362">
            <v>3.1365902663295802E-3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4.4029240420182325E-3</v>
          </cell>
          <cell r="E363">
            <v>9.9330668290257985E-3</v>
          </cell>
          <cell r="F363">
            <v>0.27188117528043892</v>
          </cell>
          <cell r="G363">
            <v>0.23931020095310318</v>
          </cell>
          <cell r="H363">
            <v>0.27442243655005766</v>
          </cell>
          <cell r="I363">
            <v>0.57796763297848386</v>
          </cell>
          <cell r="J363">
            <v>0.53988105999480596</v>
          </cell>
          <cell r="K363">
            <v>0.96884146140270877</v>
          </cell>
          <cell r="L363">
            <v>1.0482563683775734</v>
          </cell>
          <cell r="M363">
            <v>1.3072737832107335</v>
          </cell>
          <cell r="N363">
            <v>2.2673979102083397</v>
          </cell>
          <cell r="O363">
            <v>1.9287412074532191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0.1928968600537814</v>
          </cell>
          <cell r="E364">
            <v>1.252158218821565</v>
          </cell>
          <cell r="F364">
            <v>1.3676582729685434</v>
          </cell>
          <cell r="G364">
            <v>12.159462411132521</v>
          </cell>
          <cell r="H364">
            <v>20.203353423536353</v>
          </cell>
          <cell r="I364">
            <v>22.346272212444951</v>
          </cell>
          <cell r="J364">
            <v>21.834041926720964</v>
          </cell>
          <cell r="K364">
            <v>22.390089559470816</v>
          </cell>
          <cell r="L364">
            <v>21.338515233147593</v>
          </cell>
          <cell r="M364">
            <v>19.673795308200059</v>
          </cell>
          <cell r="N364">
            <v>12.640148652504417</v>
          </cell>
          <cell r="O364">
            <v>17.12461087536856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0.14895821877573343</v>
          </cell>
          <cell r="E365">
            <v>0.96693776067195791</v>
          </cell>
          <cell r="F365">
            <v>1.0561288565220299</v>
          </cell>
          <cell r="G365">
            <v>9.3897425884889731</v>
          </cell>
          <cell r="H365">
            <v>15.206333911237651</v>
          </cell>
          <cell r="I365">
            <v>16.276305958803821</v>
          </cell>
          <cell r="J365">
            <v>15.152769019715628</v>
          </cell>
          <cell r="K365">
            <v>14.733680122018958</v>
          </cell>
          <cell r="L365">
            <v>13.494532163083649</v>
          </cell>
          <cell r="M365">
            <v>11.942480551018317</v>
          </cell>
          <cell r="N365">
            <v>7.5140948782041965</v>
          </cell>
          <cell r="O365">
            <v>9.8867992298187346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2.1161020962602001E-4</v>
          </cell>
          <cell r="E366">
            <v>7.1449058408026997E-2</v>
          </cell>
          <cell r="F366">
            <v>1.4429521628896999E-2</v>
          </cell>
          <cell r="G366">
            <v>0.91698572694635505</v>
          </cell>
          <cell r="H366">
            <v>0.87207739949973095</v>
          </cell>
          <cell r="I366">
            <v>0.744952902752954</v>
          </cell>
          <cell r="J366">
            <v>0.86306914302759297</v>
          </cell>
          <cell r="K366">
            <v>1.0115414232514699</v>
          </cell>
          <cell r="L366">
            <v>0.952414745236699</v>
          </cell>
          <cell r="M366">
            <v>0.61660877287254601</v>
          </cell>
          <cell r="N366">
            <v>5.1062558893989501E-2</v>
          </cell>
          <cell r="O366">
            <v>1.2584883668153399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1.5413984699945208E-2</v>
          </cell>
          <cell r="E367">
            <v>9.8637280049742357E-2</v>
          </cell>
          <cell r="F367">
            <v>0.10768096512368829</v>
          </cell>
          <cell r="G367">
            <v>0.95755787198460018</v>
          </cell>
          <cell r="H367">
            <v>1.5936342644089176</v>
          </cell>
          <cell r="I367">
            <v>1.8994213002826457</v>
          </cell>
          <cell r="J367">
            <v>1.973742197359502</v>
          </cell>
          <cell r="K367">
            <v>2.1592774461079385</v>
          </cell>
          <cell r="L367">
            <v>2.347003340089536</v>
          </cell>
          <cell r="M367">
            <v>2.1942465652725511</v>
          </cell>
          <cell r="N367">
            <v>1.4025982738004217</v>
          </cell>
          <cell r="O367">
            <v>1.926158879394015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0.13096330289852401</v>
          </cell>
          <cell r="F368">
            <v>4.5773603129693793E-2</v>
          </cell>
          <cell r="G368">
            <v>2.8360240102478111E-2</v>
          </cell>
          <cell r="H368">
            <v>2.1595659565002461E-2</v>
          </cell>
          <cell r="I368">
            <v>2.0208379174648551E-2</v>
          </cell>
          <cell r="J368">
            <v>2.0193283438363151E-2</v>
          </cell>
          <cell r="K368">
            <v>1.7142106909396888E-2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2.7919685671252558E-4</v>
          </cell>
          <cell r="F369">
            <v>9.985607932038529E-5</v>
          </cell>
          <cell r="G369">
            <v>6.4310788199757469E-5</v>
          </cell>
          <cell r="H369">
            <v>5.2523928752256212E-5</v>
          </cell>
          <cell r="I369">
            <v>5.2297162209180608E-5</v>
          </cell>
          <cell r="J369">
            <v>5.4942340518097833E-5</v>
          </cell>
          <cell r="K369">
            <v>4.7684115914738379E-5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2.3220443776334073E-3</v>
          </cell>
          <cell r="F370">
            <v>8.115887079732946E-4</v>
          </cell>
          <cell r="G370">
            <v>5.0284113656876115E-4</v>
          </cell>
          <cell r="H370">
            <v>3.8290176533692312E-4</v>
          </cell>
          <cell r="I370">
            <v>3.5830459529518689E-4</v>
          </cell>
          <cell r="J370">
            <v>3.5803694039650947E-4</v>
          </cell>
          <cell r="K370">
            <v>3.0393806576944828E-4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7.3539189445069197E-6</v>
          </cell>
          <cell r="F371">
            <v>5.0774733157740805E-7</v>
          </cell>
          <cell r="G371">
            <v>1.86172509627644E-8</v>
          </cell>
          <cell r="J371">
            <v>1.90858000752207E-8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7.3539189445069197E-6</v>
          </cell>
          <cell r="F372">
            <v>1.1857079889145094E-6</v>
          </cell>
          <cell r="G372">
            <v>-1.3849326418005946E-7</v>
          </cell>
          <cell r="H372">
            <v>-3.6561711458107501E-7</v>
          </cell>
          <cell r="I372">
            <v>-3.552220656021661E-7</v>
          </cell>
          <cell r="J372">
            <v>-3.1329935364904129E-7</v>
          </cell>
          <cell r="K372">
            <v>-1.2680097929750201E-8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1.2120341656997903E-4</v>
          </cell>
          <cell r="F373">
            <v>1.7600880851229722E-4</v>
          </cell>
          <cell r="G373">
            <v>8.886616984806534E-5</v>
          </cell>
          <cell r="H373">
            <v>8.7259120172960842E-5</v>
          </cell>
          <cell r="I373">
            <v>8.5356863170505952E-5</v>
          </cell>
          <cell r="J373">
            <v>8.5328586276522522E-5</v>
          </cell>
          <cell r="K373">
            <v>8.4812619167871177E-5</v>
          </cell>
          <cell r="L373">
            <v>8.5151325244494109E-5</v>
          </cell>
          <cell r="M373">
            <v>8.5105127637721578E-5</v>
          </cell>
          <cell r="N373">
            <v>8.5353522706266733E-5</v>
          </cell>
          <cell r="O373">
            <v>9.2295559177332147E-5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2.6059454371911498E-4</v>
          </cell>
          <cell r="F374">
            <v>3.7288832201973378E-4</v>
          </cell>
          <cell r="G374">
            <v>1.8033757063383953E-4</v>
          </cell>
          <cell r="H374">
            <v>1.6625828766382659E-4</v>
          </cell>
          <cell r="I374">
            <v>1.5364115104488015E-4</v>
          </cell>
          <cell r="J374">
            <v>1.4859909293768767E-4</v>
          </cell>
          <cell r="K374">
            <v>1.4326364715005528E-4</v>
          </cell>
          <cell r="L374">
            <v>1.4173088133982077E-4</v>
          </cell>
          <cell r="M374">
            <v>1.4071555124774553E-4</v>
          </cell>
          <cell r="N374">
            <v>1.4112625563146209E-4</v>
          </cell>
          <cell r="O374">
            <v>1.5260444168114658E-4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7.6962028940353202E-6</v>
          </cell>
          <cell r="F375">
            <v>2.36348114235465E-6</v>
          </cell>
          <cell r="G375">
            <v>6.2532061242337395E-7</v>
          </cell>
          <cell r="H375">
            <v>9.7532036609831107E-7</v>
          </cell>
          <cell r="I375">
            <v>9.2916354205176105E-7</v>
          </cell>
          <cell r="J375">
            <v>7.9206108187171704E-7</v>
          </cell>
          <cell r="K375">
            <v>9.5095960803633199E-7</v>
          </cell>
          <cell r="L375">
            <v>7.8444715426037201E-7</v>
          </cell>
          <cell r="M375">
            <v>9.0161546970367704E-7</v>
          </cell>
          <cell r="N375">
            <v>1.01611864215054E-6</v>
          </cell>
          <cell r="O375">
            <v>9.5848524742921591E-7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7.6962028940353202E-6</v>
          </cell>
          <cell r="F376">
            <v>1.0011437275789001E-5</v>
          </cell>
          <cell r="G376">
            <v>2.1310794698648611E-6</v>
          </cell>
          <cell r="H376">
            <v>2.057771162245996E-6</v>
          </cell>
          <cell r="I376">
            <v>1.9739940790865328E-6</v>
          </cell>
          <cell r="J376">
            <v>1.9604491973735169E-6</v>
          </cell>
          <cell r="K376">
            <v>1.963919028613893E-6</v>
          </cell>
          <cell r="L376">
            <v>1.9562359951114012E-6</v>
          </cell>
          <cell r="M376">
            <v>1.948901185236429E-6</v>
          </cell>
          <cell r="N376">
            <v>1.9802561604036088E-6</v>
          </cell>
          <cell r="O376">
            <v>2.404704160659659E-6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5.4616810367352497E-2</v>
          </cell>
          <cell r="F377">
            <v>0.1253039802365947</v>
          </cell>
          <cell r="G377">
            <v>5.7301354340083495E-2</v>
          </cell>
          <cell r="H377">
            <v>3.1744067783222599E-2</v>
          </cell>
          <cell r="I377">
            <v>3.047477045822606E-2</v>
          </cell>
          <cell r="J377">
            <v>0.34780220398725925</v>
          </cell>
          <cell r="K377">
            <v>0.34838984363161019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8.2310705873063508E-5</v>
          </cell>
          <cell r="F378">
            <v>1.9336488338513532E-4</v>
          </cell>
          <cell r="G378">
            <v>9.1150222466272095E-5</v>
          </cell>
          <cell r="H378">
            <v>5.4198806312117136E-5</v>
          </cell>
          <cell r="I378">
            <v>5.5175920240099827E-5</v>
          </cell>
          <cell r="J378">
            <v>6.8772341950200508E-4</v>
          </cell>
          <cell r="K378">
            <v>6.9048609406951588E-4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9.6838316254171009E-4</v>
          </cell>
          <cell r="F379">
            <v>2.2217017772445855E-3</v>
          </cell>
          <cell r="G379">
            <v>1.0159814599305609E-3</v>
          </cell>
          <cell r="H379">
            <v>5.6283808126281198E-4</v>
          </cell>
          <cell r="I379">
            <v>5.4033280954301577E-4</v>
          </cell>
          <cell r="J379">
            <v>6.1667057444549471E-3</v>
          </cell>
          <cell r="K379">
            <v>6.1771248870852837E-3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1.68530221435105E-6</v>
          </cell>
          <cell r="F380">
            <v>1.5386478964160701E-6</v>
          </cell>
          <cell r="G380">
            <v>1.15618375150371E-7</v>
          </cell>
          <cell r="J380">
            <v>1.39602894296415E-5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1.68530221435105E-6</v>
          </cell>
          <cell r="F381">
            <v>3.2137894287333453E-6</v>
          </cell>
          <cell r="G381">
            <v>4.4480637640520003E-7</v>
          </cell>
          <cell r="H381">
            <v>-3.3154018701483092E-7</v>
          </cell>
          <cell r="I381">
            <v>-2.9685946870238497E-7</v>
          </cell>
          <cell r="J381">
            <v>1.3728099506877976E-5</v>
          </cell>
          <cell r="K381">
            <v>1.3954538477792414E-5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8.5689131887683997E-2</v>
          </cell>
          <cell r="E382">
            <v>6.5974152015208487</v>
          </cell>
          <cell r="F382">
            <v>0.10857426042011599</v>
          </cell>
          <cell r="G382">
            <v>0.1011999139332508</v>
          </cell>
          <cell r="H382">
            <v>2.9863281641624682E-2</v>
          </cell>
          <cell r="I382">
            <v>2.7425620571807897E-2</v>
          </cell>
          <cell r="J382">
            <v>2.7935492098260857E-2</v>
          </cell>
          <cell r="K382">
            <v>1.6817019883848032E-2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1.4486392750501657E-4</v>
          </cell>
          <cell r="E383">
            <v>1.1561424541695701E-2</v>
          </cell>
          <cell r="F383">
            <v>1.8757531151327529E-4</v>
          </cell>
          <cell r="G383">
            <v>1.7768568869753719E-4</v>
          </cell>
          <cell r="H383">
            <v>5.9568113669264854E-5</v>
          </cell>
          <cell r="I383">
            <v>5.821370317537955E-5</v>
          </cell>
          <cell r="J383">
            <v>6.21459647563299E-5</v>
          </cell>
          <cell r="K383">
            <v>3.8405917480971963E-5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1.1690195346205181E-3</v>
          </cell>
          <cell r="E384">
            <v>9.0005664413654055E-2</v>
          </cell>
          <cell r="F384">
            <v>1.4812313836305043E-3</v>
          </cell>
          <cell r="G384">
            <v>1.3806263838096969E-3</v>
          </cell>
          <cell r="H384">
            <v>4.0741175500170107E-4</v>
          </cell>
          <cell r="I384">
            <v>3.7415580589096766E-4</v>
          </cell>
          <cell r="J384">
            <v>3.811117612313894E-4</v>
          </cell>
          <cell r="K384">
            <v>2.2942728354499373E-4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2.1532056392872399E-4</v>
          </cell>
          <cell r="F385">
            <v>2.7983046768245401E-7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2.1613189179469576E-4</v>
          </cell>
          <cell r="F386">
            <v>1.0337164603524461E-6</v>
          </cell>
          <cell r="G386">
            <v>-4.5189836168465689E-7</v>
          </cell>
          <cell r="H386">
            <v>-3.0599871434066597E-7</v>
          </cell>
          <cell r="I386">
            <v>-2.88880351362462E-7</v>
          </cell>
          <cell r="J386">
            <v>-2.5182872828987499E-7</v>
          </cell>
          <cell r="K386">
            <v>-2.4356912933471901E-7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8.4593275353557304E-2</v>
          </cell>
          <cell r="F387">
            <v>3.5399219555680439</v>
          </cell>
          <cell r="G387">
            <v>3.5393070306814303</v>
          </cell>
          <cell r="H387">
            <v>4.27121834637781E-2</v>
          </cell>
          <cell r="I387">
            <v>3.87034723568234E-2</v>
          </cell>
          <cell r="J387">
            <v>5.3603662030908508E-2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8.4626472906411174E-5</v>
          </cell>
          <cell r="F388">
            <v>3.7198860191163525E-3</v>
          </cell>
          <cell r="G388">
            <v>3.7237282337278369E-3</v>
          </cell>
          <cell r="H388">
            <v>4.9785898484429528E-5</v>
          </cell>
          <cell r="I388">
            <v>4.7435547707178333E-5</v>
          </cell>
          <cell r="J388">
            <v>6.7357283781241628E-5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1.4998807686800941E-3</v>
          </cell>
          <cell r="F389">
            <v>6.2764573680284458E-2</v>
          </cell>
          <cell r="G389">
            <v>6.2753670756762928E-2</v>
          </cell>
          <cell r="H389">
            <v>7.5730821744287376E-4</v>
          </cell>
          <cell r="I389">
            <v>6.8623177937630106E-4</v>
          </cell>
          <cell r="J389">
            <v>9.5041953955511379E-4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1.80762555780494E-6</v>
          </cell>
          <cell r="F390">
            <v>7.8040156002676995E-5</v>
          </cell>
          <cell r="G390">
            <v>3.2051889625386798E-7</v>
          </cell>
          <cell r="H390">
            <v>4.3672585946405198E-8</v>
          </cell>
          <cell r="I390">
            <v>2.8862623327974801E-8</v>
          </cell>
          <cell r="J390">
            <v>2.6904303147303901E-8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1.80762555780494E-6</v>
          </cell>
          <cell r="F391">
            <v>7.9847781560481897E-5</v>
          </cell>
          <cell r="G391">
            <v>7.9381189662473177E-5</v>
          </cell>
          <cell r="H391">
            <v>8.7022336367488021E-8</v>
          </cell>
          <cell r="I391">
            <v>3.6617553118990001E-8</v>
          </cell>
          <cell r="J391">
            <v>-2.4444392670071403E-8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7.62484521667949</v>
          </cell>
          <cell r="E392">
            <v>9.541650424417492</v>
          </cell>
          <cell r="F392">
            <v>0.13973273308081799</v>
          </cell>
          <cell r="G392">
            <v>0.1679373932394746</v>
          </cell>
          <cell r="H392">
            <v>4.8247012186923011E-2</v>
          </cell>
          <cell r="I392">
            <v>4.2892689138451998E-2</v>
          </cell>
          <cell r="J392">
            <v>4.4605040824181E-2</v>
          </cell>
          <cell r="K392">
            <v>2.4418458682200099E-2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9.0984113176808667E-3</v>
          </cell>
          <cell r="E393">
            <v>1.1418422860264494E-2</v>
          </cell>
          <cell r="F393">
            <v>1.6979453639683764E-4</v>
          </cell>
          <cell r="G393">
            <v>2.0766979349195582E-4</v>
          </cell>
          <cell r="H393">
            <v>6.7146867412684239E-5</v>
          </cell>
          <cell r="I393">
            <v>6.3405668116748673E-5</v>
          </cell>
          <cell r="J393">
            <v>6.900882989999733E-5</v>
          </cell>
          <cell r="K393">
            <v>3.8793929970226897E-5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0.10402244497516362</v>
          </cell>
          <cell r="E394">
            <v>0.13017258423489081</v>
          </cell>
          <cell r="F394">
            <v>1.9063128660411718E-3</v>
          </cell>
          <cell r="G394">
            <v>2.2910967699791901E-3</v>
          </cell>
          <cell r="H394">
            <v>6.5821299027180079E-4</v>
          </cell>
          <cell r="I394">
            <v>5.8516629111121426E-4</v>
          </cell>
          <cell r="J394">
            <v>6.0852715994789855E-4</v>
          </cell>
          <cell r="K394">
            <v>3.3313040494133698E-4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8.9760178565499904E-7</v>
          </cell>
          <cell r="F395">
            <v>9.0225276239982206E-8</v>
          </cell>
          <cell r="G395">
            <v>3.7950897749195702E-8</v>
          </cell>
          <cell r="J395">
            <v>1.80915305492483E-8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1.8175708725853425E-4</v>
          </cell>
          <cell r="E396">
            <v>2.1464483541984395E-4</v>
          </cell>
          <cell r="F396">
            <v>2.3958055890495496E-7</v>
          </cell>
          <cell r="G396">
            <v>-5.9185036804516693E-8</v>
          </cell>
          <cell r="H396">
            <v>-1.5863229445344431E-7</v>
          </cell>
          <cell r="I396">
            <v>-1.9348202117298507E-7</v>
          </cell>
          <cell r="J396">
            <v>-1.1277923724056271E-7</v>
          </cell>
          <cell r="K396">
            <v>-2.2969639020078866E-7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2.0967874963781E-2</v>
          </cell>
          <cell r="F397">
            <v>6.7482077564791701E-2</v>
          </cell>
          <cell r="G397">
            <v>9.708473781800589E-2</v>
          </cell>
          <cell r="H397">
            <v>7.9233705897215498E-2</v>
          </cell>
          <cell r="I397">
            <v>8.9161673514847398E-2</v>
          </cell>
          <cell r="J397">
            <v>6.692560190970781E-2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1.4011729563801841E-5</v>
          </cell>
          <cell r="F398">
            <v>4.6158799365097174E-5</v>
          </cell>
          <cell r="G398">
            <v>6.8750111876997891E-5</v>
          </cell>
          <cell r="H398">
            <v>6.2355115683455825E-5</v>
          </cell>
          <cell r="I398">
            <v>7.3116361311916593E-5</v>
          </cell>
          <cell r="J398">
            <v>5.7634403834334053E-5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3.7177083269115279E-4</v>
          </cell>
          <cell r="F399">
            <v>1.1964907369643905E-3</v>
          </cell>
          <cell r="G399">
            <v>1.721360599610036E-3</v>
          </cell>
          <cell r="H399">
            <v>1.4048529414399913E-3</v>
          </cell>
          <cell r="I399">
            <v>1.5808807360788554E-3</v>
          </cell>
          <cell r="J399">
            <v>1.1866241473352432E-3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F400">
            <v>1.1942123873550099E-8</v>
          </cell>
          <cell r="G400">
            <v>1.98282737572223E-8</v>
          </cell>
          <cell r="H400">
            <v>4.0920776765893901E-7</v>
          </cell>
          <cell r="I400">
            <v>2.8136493652488603E-7</v>
          </cell>
          <cell r="J400">
            <v>1.6063834415153101E-7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F401">
            <v>1.1942123873550099E-8</v>
          </cell>
          <cell r="G401">
            <v>-5.5976150057313041E-9</v>
          </cell>
          <cell r="H401">
            <v>4.1149181929790749E-7</v>
          </cell>
          <cell r="I401">
            <v>6.0097549140130904E-7</v>
          </cell>
          <cell r="J401">
            <v>2.9795662290151816E-7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45.373584083188504</v>
          </cell>
          <cell r="E402">
            <v>65.394065960195732</v>
          </cell>
          <cell r="F402">
            <v>0.22650121894977648</v>
          </cell>
          <cell r="G402">
            <v>0.26958521456917162</v>
          </cell>
          <cell r="H402">
            <v>6.4863403319687901E-2</v>
          </cell>
          <cell r="I402">
            <v>5.3313919546193501E-2</v>
          </cell>
          <cell r="J402">
            <v>7.0350655833241502E-2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3.5871456762329446E-2</v>
          </cell>
          <cell r="E403">
            <v>5.1878287121773413E-2</v>
          </cell>
          <cell r="F403">
            <v>1.8252166450150538E-4</v>
          </cell>
          <cell r="G403">
            <v>2.2335995633251276E-4</v>
          </cell>
          <cell r="H403">
            <v>6.1673656897790426E-5</v>
          </cell>
          <cell r="I403">
            <v>5.3286960237029943E-5</v>
          </cell>
          <cell r="J403">
            <v>7.2128269581965933E-5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0.61901206116219076</v>
          </cell>
          <cell r="E404">
            <v>0.89214278254018509</v>
          </cell>
          <cell r="F404">
            <v>3.0900575572957141E-3</v>
          </cell>
          <cell r="G404">
            <v>3.6778337594702845E-3</v>
          </cell>
          <cell r="H404">
            <v>8.8490318307896099E-4</v>
          </cell>
          <cell r="I404">
            <v>7.2733860226730526E-4</v>
          </cell>
          <cell r="J404">
            <v>9.5976338108105894E-4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2.4351387004954899E-5</v>
          </cell>
          <cell r="F405">
            <v>1.2629401594774401E-7</v>
          </cell>
          <cell r="G405">
            <v>2.7778639278815398E-7</v>
          </cell>
          <cell r="H405">
            <v>8.8420547304141294E-8</v>
          </cell>
          <cell r="I405">
            <v>3.6717975381404398E-8</v>
          </cell>
          <cell r="J405">
            <v>2.7729932148045701E-8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8.0615945539153501E-4</v>
          </cell>
          <cell r="E406">
            <v>9.7636759042353668E-4</v>
          </cell>
          <cell r="F406">
            <v>5.9998563600976561E-7</v>
          </cell>
          <cell r="G406">
            <v>8.7030583194270747E-7</v>
          </cell>
          <cell r="H406">
            <v>2.628892185208987E-7</v>
          </cell>
          <cell r="I406">
            <v>4.9787353871554794E-8</v>
          </cell>
          <cell r="J406">
            <v>3.1168811646673394E-8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0.65663944915623706</v>
          </cell>
          <cell r="E407">
            <v>0.22529366325129863</v>
          </cell>
          <cell r="F407">
            <v>0.2539589339523925</v>
          </cell>
          <cell r="G407">
            <v>0.19855502216060411</v>
          </cell>
          <cell r="H407">
            <v>0.13728458138860311</v>
          </cell>
          <cell r="I407">
            <v>0.12717161209164049</v>
          </cell>
          <cell r="J407">
            <v>7.30739564677714E-2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3.4620469645850759E-4</v>
          </cell>
          <cell r="E408">
            <v>1.1977442328558389E-4</v>
          </cell>
          <cell r="F408">
            <v>1.3645717674731203E-4</v>
          </cell>
          <cell r="G408">
            <v>1.1106323341782339E-4</v>
          </cell>
          <cell r="H408">
            <v>8.857146365943168E-5</v>
          </cell>
          <cell r="I408">
            <v>8.4479457885698516E-5</v>
          </cell>
          <cell r="J408">
            <v>5.122698998219171E-5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8.9582462367835958E-3</v>
          </cell>
          <cell r="E409">
            <v>3.0735834004269901E-3</v>
          </cell>
          <cell r="F409">
            <v>3.4646512135387826E-3</v>
          </cell>
          <cell r="G409">
            <v>2.7087997566248899E-3</v>
          </cell>
          <cell r="H409">
            <v>1.8729137979345614E-3</v>
          </cell>
          <cell r="I409">
            <v>1.7349469589582611E-3</v>
          </cell>
          <cell r="J409">
            <v>9.9691618646345691E-4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H410">
            <v>1.0555807431131001E-6</v>
          </cell>
          <cell r="I410">
            <v>2.07356293466024E-7</v>
          </cell>
          <cell r="J410">
            <v>1.2904377424091899E-7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5.2580360856807695E-6</v>
          </cell>
          <cell r="E411">
            <v>-4.5760550472099966E-7</v>
          </cell>
          <cell r="F411">
            <v>-3.6993482851305058E-7</v>
          </cell>
          <cell r="G411">
            <v>-1.0935365335558303E-7</v>
          </cell>
          <cell r="H411">
            <v>1.0526103548861233E-6</v>
          </cell>
          <cell r="I411">
            <v>1.0307815693281739E-6</v>
          </cell>
          <cell r="J411">
            <v>2.2954976006053685E-7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5.3030837579742398</v>
          </cell>
          <cell r="H412">
            <v>18.522357703928702</v>
          </cell>
          <cell r="I412">
            <v>38.627431259301197</v>
          </cell>
          <cell r="J412">
            <v>68.679947156347197</v>
          </cell>
          <cell r="K412">
            <v>93.872736665700003</v>
          </cell>
          <cell r="L412">
            <v>93.872768892889695</v>
          </cell>
          <cell r="M412">
            <v>94.928490332651407</v>
          </cell>
          <cell r="N412">
            <v>96.636559712179903</v>
          </cell>
          <cell r="O412">
            <v>98.328594507065205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5.3030837579742398</v>
          </cell>
          <cell r="H413">
            <v>18.522357703928702</v>
          </cell>
          <cell r="I413">
            <v>38.627431259301197</v>
          </cell>
          <cell r="J413">
            <v>68.679947156347197</v>
          </cell>
          <cell r="K413">
            <v>93.872736665700003</v>
          </cell>
          <cell r="L413">
            <v>93.872768892889695</v>
          </cell>
          <cell r="M413">
            <v>94.928490332651407</v>
          </cell>
          <cell r="N413">
            <v>96.636559712179903</v>
          </cell>
          <cell r="O413">
            <v>98.328594507065205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7.7764865127585804E-3</v>
          </cell>
          <cell r="E414">
            <v>7.9372147837756101E-3</v>
          </cell>
          <cell r="F414">
            <v>8.0061271805981805E-3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1.3719500313447534E-3</v>
          </cell>
          <cell r="E415">
            <v>1.122580777946683E-3</v>
          </cell>
          <cell r="F415">
            <v>7.1212224646340051E-4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1.3788096653827273E-4</v>
          </cell>
          <cell r="E416">
            <v>1.4073075857758168E-4</v>
          </cell>
          <cell r="F416">
            <v>1.4195260958507403E-4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2.9720349289220194E-5</v>
          </cell>
          <cell r="E417">
            <v>2.3778234086242301E-5</v>
          </cell>
          <cell r="F417">
            <v>1.4846327464236117E-5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1.2699759756176401</v>
          </cell>
          <cell r="E418">
            <v>1.26954035608333</v>
          </cell>
          <cell r="F418">
            <v>1.2644360004480699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0.24201758416070565</v>
          </cell>
          <cell r="E419">
            <v>0.19380142397991962</v>
          </cell>
          <cell r="F419">
            <v>0.12111279102198609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1.732572954457905E-2</v>
          </cell>
          <cell r="E420">
            <v>1.7319786576853121E-2</v>
          </cell>
          <cell r="F420">
            <v>1.7250150074325638E-2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4.5677569958591487E-3</v>
          </cell>
          <cell r="E421">
            <v>3.6542689740420198E-3</v>
          </cell>
          <cell r="F421">
            <v>2.2838231637347783E-3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3.4583161770431796E-2</v>
          </cell>
          <cell r="E422">
            <v>0.2072725186148506</v>
          </cell>
          <cell r="F422">
            <v>3.8368441607699189</v>
          </cell>
          <cell r="G422">
            <v>3.9179272902833353</v>
          </cell>
          <cell r="H422">
            <v>6.3512531168153767</v>
          </cell>
          <cell r="I422">
            <v>7.3634010075613796</v>
          </cell>
          <cell r="J422">
            <v>7.6725848265677055</v>
          </cell>
          <cell r="K422">
            <v>7.9844794005783326</v>
          </cell>
          <cell r="L422">
            <v>8.3533695648446269</v>
          </cell>
          <cell r="M422">
            <v>8.8834337503935998</v>
          </cell>
          <cell r="N422">
            <v>9.4614185868504936</v>
          </cell>
          <cell r="O422">
            <v>10.112512108060676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3.4583161770431796E-2</v>
          </cell>
          <cell r="E423">
            <v>0.2072725186148506</v>
          </cell>
          <cell r="F423">
            <v>3.8368441607699189</v>
          </cell>
          <cell r="G423">
            <v>3.9179272902833353</v>
          </cell>
          <cell r="H423">
            <v>6.3512531168153767</v>
          </cell>
          <cell r="I423">
            <v>7.3634010075613796</v>
          </cell>
          <cell r="J423">
            <v>7.6725848265677055</v>
          </cell>
          <cell r="K423">
            <v>7.9844794005783326</v>
          </cell>
          <cell r="L423">
            <v>8.3533695648446269</v>
          </cell>
          <cell r="M423">
            <v>8.8834337503935998</v>
          </cell>
          <cell r="N423">
            <v>9.4614185868504936</v>
          </cell>
          <cell r="O423">
            <v>10.112512108060676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4.1806099981407897E-3</v>
          </cell>
          <cell r="E424">
            <v>1.82782525887277E-2</v>
          </cell>
          <cell r="F424">
            <v>0.38310485681568801</v>
          </cell>
          <cell r="G424">
            <v>1.2110508466522301E-2</v>
          </cell>
          <cell r="H424">
            <v>0.46294107232960902</v>
          </cell>
          <cell r="I424">
            <v>0.31282944207721303</v>
          </cell>
          <cell r="J424">
            <v>0.25812590191065099</v>
          </cell>
          <cell r="K424">
            <v>0.478988657598858</v>
          </cell>
          <cell r="L424">
            <v>0.28785938009865503</v>
          </cell>
          <cell r="M424">
            <v>0.40573424005563302</v>
          </cell>
          <cell r="N424">
            <v>0.543361913770254</v>
          </cell>
          <cell r="O424">
            <v>0.251764599872147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4.1806099981407897E-3</v>
          </cell>
          <cell r="E425">
            <v>2.2458862586868501E-2</v>
          </cell>
          <cell r="F425">
            <v>0.40556371940255698</v>
          </cell>
          <cell r="G425">
            <v>0.41413077173524099</v>
          </cell>
          <cell r="H425">
            <v>0.67133297849164097</v>
          </cell>
          <cell r="I425">
            <v>0.77831368410079305</v>
          </cell>
          <cell r="J425">
            <v>0.81099538051606002</v>
          </cell>
          <cell r="K425">
            <v>0.84397623271019195</v>
          </cell>
          <cell r="L425">
            <v>0.88295581967644099</v>
          </cell>
          <cell r="M425">
            <v>0.93900048859039198</v>
          </cell>
          <cell r="N425">
            <v>1.0000823608577001</v>
          </cell>
          <cell r="O425">
            <v>1.0689414731124101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3.0894847688227683E-5</v>
          </cell>
          <cell r="H426">
            <v>5.079616337046726E-5</v>
          </cell>
          <cell r="I426">
            <v>7.4707811941078026E-5</v>
          </cell>
          <cell r="J426">
            <v>7.7861685616664305E-5</v>
          </cell>
          <cell r="K426">
            <v>7.93100669000456E-5</v>
          </cell>
          <cell r="L426">
            <v>7.7961994316168946E-5</v>
          </cell>
          <cell r="M426">
            <v>7.8102554030083169E-5</v>
          </cell>
          <cell r="N426">
            <v>7.6972535618208878E-5</v>
          </cell>
          <cell r="O426">
            <v>7.9262169462513576E-5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1.3180296708653209E-4</v>
          </cell>
          <cell r="H427">
            <v>2.091911472253763E-4</v>
          </cell>
          <cell r="I427">
            <v>2.9673569705478256E-4</v>
          </cell>
          <cell r="J427">
            <v>2.8973839283739277E-4</v>
          </cell>
          <cell r="K427">
            <v>2.7704441368889195E-4</v>
          </cell>
          <cell r="L427">
            <v>2.6177989205892468E-4</v>
          </cell>
          <cell r="M427">
            <v>2.5738962999668813E-4</v>
          </cell>
          <cell r="N427">
            <v>2.5366561578827061E-4</v>
          </cell>
          <cell r="O427">
            <v>2.6121118219556676E-4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2.2399497402722401E-7</v>
          </cell>
          <cell r="H428">
            <v>1.0725678020089599E-7</v>
          </cell>
          <cell r="I428">
            <v>1.1533078940734E-7</v>
          </cell>
          <cell r="J428">
            <v>1.3171942712279501E-7</v>
          </cell>
          <cell r="K428">
            <v>1.4923187684436701E-7</v>
          </cell>
          <cell r="L428">
            <v>1.2635575200435999E-7</v>
          </cell>
          <cell r="M428">
            <v>1.300984788157E-7</v>
          </cell>
          <cell r="N428">
            <v>1.33600244551579E-7</v>
          </cell>
          <cell r="O428">
            <v>1.30669432402741E-7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2.2399497402722401E-7</v>
          </cell>
          <cell r="H429">
            <v>1.1006132057877501E-7</v>
          </cell>
          <cell r="I429">
            <v>1.3530643064464203E-7</v>
          </cell>
          <cell r="J429">
            <v>1.9011875974871398E-7</v>
          </cell>
          <cell r="K429">
            <v>2.17281892607826E-7</v>
          </cell>
          <cell r="L429">
            <v>1.8696578829070801E-7</v>
          </cell>
          <cell r="M429">
            <v>1.9058075145266203E-7</v>
          </cell>
          <cell r="N429">
            <v>1.8148067125920104E-7</v>
          </cell>
          <cell r="O429">
            <v>1.8503718152900499E-7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3.2936912139536683E-5</v>
          </cell>
          <cell r="H430">
            <v>5.8333446772832514E-5</v>
          </cell>
          <cell r="I430">
            <v>8.1905149016450786E-5</v>
          </cell>
          <cell r="J430">
            <v>8.0822018289101441E-5</v>
          </cell>
          <cell r="K430">
            <v>8.1510699152233948E-5</v>
          </cell>
          <cell r="L430">
            <v>8.2121051314746271E-5</v>
          </cell>
          <cell r="M430">
            <v>8.1595414447143807E-5</v>
          </cell>
          <cell r="N430">
            <v>8.1897915021512084E-5</v>
          </cell>
          <cell r="O430">
            <v>8.2785561194524243E-5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1.9477597367995373E-4</v>
          </cell>
          <cell r="H431">
            <v>3.3349068436116884E-4</v>
          </cell>
          <cell r="I431">
            <v>4.5111572651595805E-4</v>
          </cell>
          <cell r="J431">
            <v>4.1754430772503903E-4</v>
          </cell>
          <cell r="K431">
            <v>3.9504261591366834E-4</v>
          </cell>
          <cell r="L431">
            <v>3.8226377172771996E-4</v>
          </cell>
          <cell r="M431">
            <v>3.7290040344541359E-4</v>
          </cell>
          <cell r="N431">
            <v>3.7428286576867814E-4</v>
          </cell>
          <cell r="O431">
            <v>3.7833951059701492E-4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2.65769803621329E-7</v>
          </cell>
          <cell r="H432">
            <v>1.6461672473790599E-7</v>
          </cell>
          <cell r="I432">
            <v>1.4394364426291999E-7</v>
          </cell>
          <cell r="J432">
            <v>1.2685556701569801E-7</v>
          </cell>
          <cell r="K432">
            <v>1.48850147340553E-7</v>
          </cell>
          <cell r="L432">
            <v>1.4157372819534799E-7</v>
          </cell>
          <cell r="M432">
            <v>1.4309292036492E-7</v>
          </cell>
          <cell r="N432">
            <v>1.6710922525444299E-7</v>
          </cell>
          <cell r="O432">
            <v>1.4700503055568301E-7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2.65769803621329E-7</v>
          </cell>
          <cell r="H433">
            <v>2.7348961788616802E-7</v>
          </cell>
          <cell r="I433">
            <v>2.910130822013361E-7</v>
          </cell>
          <cell r="J433">
            <v>2.5352062205546E-7</v>
          </cell>
          <cell r="K433">
            <v>2.6500511811539695E-7</v>
          </cell>
          <cell r="L433">
            <v>2.7732205996413748E-7</v>
          </cell>
          <cell r="M433">
            <v>2.6638372548524219E-7</v>
          </cell>
          <cell r="N433">
            <v>2.8839013719538374E-7</v>
          </cell>
          <cell r="O433">
            <v>2.6146801771264003E-7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3.1710452894444196E-5</v>
          </cell>
          <cell r="H434">
            <v>5.7566743276352295E-5</v>
          </cell>
          <cell r="I434">
            <v>5.1423541900335733E-5</v>
          </cell>
          <cell r="J434">
            <v>7.2915604331966823E-5</v>
          </cell>
          <cell r="K434">
            <v>4.9887367899742685E-5</v>
          </cell>
          <cell r="L434">
            <v>7.3584635012388313E-5</v>
          </cell>
          <cell r="M434">
            <v>5.0910288638147812E-5</v>
          </cell>
          <cell r="N434">
            <v>5.0412784093844802E-5</v>
          </cell>
          <cell r="O434">
            <v>5.1798052282912159E-5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2.8035455645080516E-4</v>
          </cell>
          <cell r="H435">
            <v>4.9321394371499053E-4</v>
          </cell>
          <cell r="I435">
            <v>4.1109265730567349E-4</v>
          </cell>
          <cell r="J435">
            <v>5.6262128843596003E-4</v>
          </cell>
          <cell r="K435">
            <v>3.5118651436950345E-4</v>
          </cell>
          <cell r="L435">
            <v>5.1131181011453987E-4</v>
          </cell>
          <cell r="M435">
            <v>3.4729749524484355E-4</v>
          </cell>
          <cell r="N435">
            <v>3.4390364133571674E-4</v>
          </cell>
          <cell r="O435">
            <v>3.5335360096421003E-4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2.38305079488377E-7</v>
          </cell>
          <cell r="H436">
            <v>1.1032299584854101E-7</v>
          </cell>
          <cell r="I436">
            <v>4.9783006949964998E-8</v>
          </cell>
          <cell r="J436">
            <v>6.8143721906262002E-8</v>
          </cell>
          <cell r="K436">
            <v>6.1107055782767704E-8</v>
          </cell>
          <cell r="L436">
            <v>7.7432103415991795E-8</v>
          </cell>
          <cell r="M436">
            <v>7.9261995534329301E-8</v>
          </cell>
          <cell r="N436">
            <v>6.9643456705753804E-8</v>
          </cell>
          <cell r="O436">
            <v>1.01205096442833E-7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2.38305079488377E-7</v>
          </cell>
          <cell r="H437">
            <v>2.5686926804725273E-7</v>
          </cell>
          <cell r="I437">
            <v>1.2435997754266191E-7</v>
          </cell>
          <cell r="J437">
            <v>9.8311604886565795E-8</v>
          </cell>
          <cell r="K437">
            <v>8.9363580712023099E-8</v>
          </cell>
          <cell r="L437">
            <v>1.078197567937369E-7</v>
          </cell>
          <cell r="M437">
            <v>1.1126178832981859E-7</v>
          </cell>
          <cell r="N437">
            <v>1.0014816200805122E-7</v>
          </cell>
          <cell r="O437">
            <v>1.314767340930635E-7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92.556236586155194</v>
          </cell>
          <cell r="E438">
            <v>91.727646497701699</v>
          </cell>
          <cell r="F438">
            <v>68.264689240044106</v>
          </cell>
          <cell r="G438">
            <v>32.3956536575065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0.61929321080147759</v>
          </cell>
          <cell r="E439">
            <v>0.62771566261036427</v>
          </cell>
          <cell r="F439">
            <v>0.48274374092014166</v>
          </cell>
          <cell r="G439">
            <v>0.24142209253872707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1.2541495472378763</v>
          </cell>
          <cell r="E440">
            <v>1.2429220392642499</v>
          </cell>
          <cell r="F440">
            <v>0.92499578916048819</v>
          </cell>
          <cell r="G440">
            <v>0.43896549671417995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6.5793063384227676E-2</v>
          </cell>
          <cell r="E441">
            <v>5.7062966478094994E-2</v>
          </cell>
          <cell r="F441">
            <v>4.38834281304194E-2</v>
          </cell>
          <cell r="G441">
            <v>2.1947250615354814E-2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2.0685186277984133E-5</v>
          </cell>
          <cell r="H442">
            <v>4.3438713429246486E-5</v>
          </cell>
          <cell r="I442">
            <v>4.5415645095783721E-5</v>
          </cell>
          <cell r="J442">
            <v>4.3838297596967573E-5</v>
          </cell>
          <cell r="K442">
            <v>4.5738790149003303E-5</v>
          </cell>
          <cell r="L442">
            <v>4.5944220725644379E-5</v>
          </cell>
          <cell r="M442">
            <v>4.384500050742733E-5</v>
          </cell>
          <cell r="N442">
            <v>4.6022191028309816E-5</v>
          </cell>
          <cell r="O442">
            <v>4.6541910659732106E-5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2.7254412714815664E-4</v>
          </cell>
          <cell r="H443">
            <v>5.5311960742165738E-4</v>
          </cell>
          <cell r="I443">
            <v>5.404235604572242E-4</v>
          </cell>
          <cell r="J443">
            <v>4.8829782074483977E-4</v>
          </cell>
          <cell r="K443">
            <v>4.7967407778124702E-4</v>
          </cell>
          <cell r="L443">
            <v>4.6665797484969249E-4</v>
          </cell>
          <cell r="M443">
            <v>4.4533607972720352E-4</v>
          </cell>
          <cell r="N443">
            <v>4.6744992349885024E-4</v>
          </cell>
          <cell r="O443">
            <v>4.7272874435724436E-4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K444">
            <v>1.27687072092486E-8</v>
          </cell>
          <cell r="L444">
            <v>1.05774154949387E-8</v>
          </cell>
          <cell r="M444">
            <v>1.51369432809549E-8</v>
          </cell>
          <cell r="N444">
            <v>1.6103255447933E-8</v>
          </cell>
          <cell r="O444">
            <v>4.4174690263016102E-8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H445">
            <v>-7.82855262469418E-9</v>
          </cell>
          <cell r="I445">
            <v>-1.27253743796398E-8</v>
          </cell>
          <cell r="J445">
            <v>-1.0718375792345E-8</v>
          </cell>
          <cell r="K445">
            <v>-2.8582509006749997E-9</v>
          </cell>
          <cell r="L445">
            <v>2.9561281144187999E-9</v>
          </cell>
          <cell r="M445">
            <v>6.1192955621989991E-9</v>
          </cell>
          <cell r="N445">
            <v>5.0888814189635014E-9</v>
          </cell>
          <cell r="O445">
            <v>1.8428974527768499E-8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  <cell r="H446">
            <v>170.02894982493601</v>
          </cell>
          <cell r="I446">
            <v>154.38211110512901</v>
          </cell>
          <cell r="J446">
            <v>138.735272385321</v>
          </cell>
          <cell r="K446">
            <v>123.088433665514</v>
          </cell>
          <cell r="L446">
            <v>109.90751284479499</v>
          </cell>
          <cell r="M446">
            <v>98.138070491291401</v>
          </cell>
          <cell r="N446">
            <v>87.628958480337403</v>
          </cell>
          <cell r="O446">
            <v>78.245214379164594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  <cell r="H447">
            <v>2.33556249759528</v>
          </cell>
          <cell r="I447">
            <v>2.1206333943012199</v>
          </cell>
          <cell r="J447">
            <v>1.90570429100716</v>
          </cell>
          <cell r="K447">
            <v>1.6907751877131001</v>
          </cell>
          <cell r="L447">
            <v>1.5097185830329001</v>
          </cell>
          <cell r="M447">
            <v>1.34805041883642</v>
          </cell>
          <cell r="N447">
            <v>1.2036944846200199</v>
          </cell>
          <cell r="O447">
            <v>1.0747969008127001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  <cell r="H448">
            <v>2.33556249759528</v>
          </cell>
          <cell r="I448">
            <v>2.1206333943012199</v>
          </cell>
          <cell r="J448">
            <v>1.90570429100716</v>
          </cell>
          <cell r="K448">
            <v>1.6907751877131001</v>
          </cell>
          <cell r="L448">
            <v>1.5097185830329001</v>
          </cell>
          <cell r="M448">
            <v>1.34805041883642</v>
          </cell>
          <cell r="N448">
            <v>1.2036944846200199</v>
          </cell>
          <cell r="O448">
            <v>1.0747969008127001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71.884584106127093</v>
          </cell>
          <cell r="E449">
            <v>113.40162351023601</v>
          </cell>
          <cell r="F449">
            <v>79.339773097651999</v>
          </cell>
          <cell r="G449">
            <v>72.468911337356104</v>
          </cell>
          <cell r="H449">
            <v>81.261873182335194</v>
          </cell>
          <cell r="I449">
            <v>75.006993196351203</v>
          </cell>
          <cell r="J449">
            <v>76.349034761496796</v>
          </cell>
          <cell r="K449">
            <v>76.572193771633493</v>
          </cell>
          <cell r="L449">
            <v>78.604660443999705</v>
          </cell>
          <cell r="M449">
            <v>70.924137199224205</v>
          </cell>
          <cell r="N449">
            <v>62.2091070855559</v>
          </cell>
          <cell r="O449">
            <v>42.130381381848999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72.977665828976242</v>
          </cell>
          <cell r="E450">
            <v>186.37928933921214</v>
          </cell>
          <cell r="F450">
            <v>217.16831001423284</v>
          </cell>
          <cell r="G450">
            <v>208.83959941489715</v>
          </cell>
          <cell r="H450">
            <v>208.61921414961819</v>
          </cell>
          <cell r="I450">
            <v>187.11630456775003</v>
          </cell>
          <cell r="J450">
            <v>167.70031601800798</v>
          </cell>
          <cell r="K450">
            <v>171.06515799927902</v>
          </cell>
          <cell r="L450">
            <v>165.57231995572502</v>
          </cell>
          <cell r="M450">
            <v>158.61286728635602</v>
          </cell>
          <cell r="N450">
            <v>142.48026581825499</v>
          </cell>
          <cell r="O450">
            <v>100.26349427685699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35.832327563903</v>
          </cell>
          <cell r="E451">
            <v>67.407319564136728</v>
          </cell>
          <cell r="F451">
            <v>133.38543941440298</v>
          </cell>
          <cell r="G451">
            <v>78.097450150818304</v>
          </cell>
          <cell r="H451">
            <v>36.300931525905874</v>
          </cell>
          <cell r="I451">
            <v>5.0001659650056913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0.33177856686881108</v>
          </cell>
          <cell r="E452">
            <v>0.59403576633199895</v>
          </cell>
          <cell r="F452">
            <v>1.1292549452043326</v>
          </cell>
          <cell r="G452">
            <v>0.66097188390491124</v>
          </cell>
          <cell r="H452">
            <v>0.29559280648261754</v>
          </cell>
          <cell r="I452">
            <v>4.0533570598559658E-2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0.48553289381982573</v>
          </cell>
          <cell r="E453">
            <v>0.91337831387719248</v>
          </cell>
          <cell r="F453">
            <v>1.8073907779729388</v>
          </cell>
          <cell r="G453">
            <v>1.0582310318539108</v>
          </cell>
          <cell r="H453">
            <v>0.49188254100143386</v>
          </cell>
          <cell r="I453">
            <v>6.7752926355090545E-2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2.4025299774893899E-2</v>
          </cell>
          <cell r="F454">
            <v>5.97857657081328E-2</v>
          </cell>
          <cell r="G454">
            <v>4.8707287687710599E-4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3.654166295912855E-2</v>
          </cell>
          <cell r="E455">
            <v>6.3461343877229126E-2</v>
          </cell>
          <cell r="F455">
            <v>0.12063015775914888</v>
          </cell>
          <cell r="G455">
            <v>0.10034981569136689</v>
          </cell>
          <cell r="H455">
            <v>4.4858293100834189E-2</v>
          </cell>
          <cell r="I455">
            <v>6.138063526354892E-3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0.31816142870540925</v>
          </cell>
          <cell r="H456">
            <v>1.7494475945359322</v>
          </cell>
          <cell r="I456">
            <v>4.6426970941737142</v>
          </cell>
          <cell r="J456">
            <v>10.378415121505231</v>
          </cell>
          <cell r="K456">
            <v>12.752804032821073</v>
          </cell>
          <cell r="L456">
            <v>13.216532978119593</v>
          </cell>
          <cell r="M456">
            <v>13.499280572045119</v>
          </cell>
          <cell r="N456">
            <v>14.314831940833383</v>
          </cell>
          <cell r="O456">
            <v>14.292506602024837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8.6416974866351439E-3</v>
          </cell>
          <cell r="H457">
            <v>9.7078029721841316E-3</v>
          </cell>
          <cell r="I457">
            <v>7.4540752600379487E-3</v>
          </cell>
          <cell r="J457">
            <v>7.7064622888803266E-3</v>
          </cell>
          <cell r="K457">
            <v>7.1331449440341383E-3</v>
          </cell>
          <cell r="L457">
            <v>7.377686180982947E-3</v>
          </cell>
          <cell r="M457">
            <v>1.3064840465706494E-2</v>
          </cell>
          <cell r="N457">
            <v>1.0453507577557123E-2</v>
          </cell>
          <cell r="O457">
            <v>1.5834399067695314E-2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2.3762849954566114E-3</v>
          </cell>
          <cell r="H458">
            <v>9.3933485678145637E-3</v>
          </cell>
          <cell r="I458">
            <v>8.012254901260037E-3</v>
          </cell>
          <cell r="J458">
            <v>7.6219713810387569E-3</v>
          </cell>
          <cell r="K458">
            <v>7.9287227783623963E-3</v>
          </cell>
          <cell r="L458">
            <v>8.1342439310758616E-3</v>
          </cell>
          <cell r="M458">
            <v>1.4279239747054277E-2</v>
          </cell>
          <cell r="N458">
            <v>1.1515573518228513E-2</v>
          </cell>
          <cell r="O458">
            <v>1.7013010800423618E-2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5.5248896497230406E-4</v>
          </cell>
          <cell r="H459">
            <v>2.0184143209018347E-3</v>
          </cell>
          <cell r="I459">
            <v>3.6486823685786826E-3</v>
          </cell>
          <cell r="J459">
            <v>3.8138891170122575E-3</v>
          </cell>
          <cell r="K459">
            <v>4.6551736363568564E-3</v>
          </cell>
          <cell r="L459">
            <v>4.3686740469078547E-3</v>
          </cell>
          <cell r="M459">
            <v>6.2925577288104355E-3</v>
          </cell>
          <cell r="N459">
            <v>5.9286854980098854E-3</v>
          </cell>
          <cell r="O459">
            <v>7.9021966985947968E-3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7.5924170186184112E-4</v>
          </cell>
          <cell r="H460">
            <v>4.5195647318489957E-4</v>
          </cell>
          <cell r="I460">
            <v>1.6260733832502198E-3</v>
          </cell>
          <cell r="J460">
            <v>2.1483108148354847E-3</v>
          </cell>
          <cell r="K460">
            <v>3.4027920974777416E-3</v>
          </cell>
          <cell r="L460">
            <v>3.3364978870108128E-3</v>
          </cell>
          <cell r="M460">
            <v>3.6268984254902506E-3</v>
          </cell>
          <cell r="N460">
            <v>4.6531072215016834E-3</v>
          </cell>
          <cell r="O460">
            <v>6.148453955659443E-3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3.4535242897023699E-2</v>
          </cell>
          <cell r="H461">
            <v>0.40878601282175292</v>
          </cell>
          <cell r="I461">
            <v>1.5892227111699406</v>
          </cell>
          <cell r="J461">
            <v>2.8257276308959329</v>
          </cell>
          <cell r="K461">
            <v>3.6510095113827523</v>
          </cell>
          <cell r="L461">
            <v>3.4193234866988598</v>
          </cell>
          <cell r="M461">
            <v>3.7363168334106174</v>
          </cell>
          <cell r="N461">
            <v>3.9178874926865315</v>
          </cell>
          <cell r="O461">
            <v>4.0378778150280947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2.961901203636013E-2</v>
          </cell>
          <cell r="H462">
            <v>0.16901008644809323</v>
          </cell>
          <cell r="I462">
            <v>0.62436531440972332</v>
          </cell>
          <cell r="J462">
            <v>1.548739989299029</v>
          </cell>
          <cell r="K462">
            <v>2.1812411506256328</v>
          </cell>
          <cell r="L462">
            <v>2.1117402791541462</v>
          </cell>
          <cell r="M462">
            <v>2.1413919920947442</v>
          </cell>
          <cell r="N462">
            <v>2.5472347230878336</v>
          </cell>
          <cell r="O462">
            <v>2.4388900792127846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3.9767425364830168E-2</v>
          </cell>
          <cell r="H463">
            <v>0.25712461995126379</v>
          </cell>
          <cell r="I463">
            <v>0.68174102333845554</v>
          </cell>
          <cell r="J463">
            <v>1.7062733398313263</v>
          </cell>
          <cell r="K463">
            <v>2.1847028400094928</v>
          </cell>
          <cell r="L463">
            <v>2.0277311342965798</v>
          </cell>
          <cell r="M463">
            <v>2.1386555269595195</v>
          </cell>
          <cell r="N463">
            <v>2.3592842999371872</v>
          </cell>
          <cell r="O463">
            <v>1.9835467513797689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2.6935356081754375E-2</v>
          </cell>
          <cell r="H464">
            <v>0.17620964320237337</v>
          </cell>
          <cell r="I464">
            <v>0.58562989128802012</v>
          </cell>
          <cell r="J464">
            <v>1.5814871349365729</v>
          </cell>
          <cell r="K464">
            <v>2.1550317039685498</v>
          </cell>
          <cell r="L464">
            <v>2.04271555291897</v>
          </cell>
          <cell r="M464">
            <v>2.0625232808206779</v>
          </cell>
          <cell r="N464">
            <v>2.4289135827086628</v>
          </cell>
          <cell r="O464">
            <v>2.2064621584874344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3.6204266475429424E-3</v>
          </cell>
          <cell r="H465">
            <v>7.3271752023276052E-3</v>
          </cell>
          <cell r="I465">
            <v>5.9874332857334052E-3</v>
          </cell>
          <cell r="J465">
            <v>2.1422532432933003E-2</v>
          </cell>
          <cell r="K465">
            <v>1.8485274262164179E-2</v>
          </cell>
          <cell r="L465">
            <v>5.0986956527221169E-2</v>
          </cell>
          <cell r="M465">
            <v>5.0343148268983041E-2</v>
          </cell>
          <cell r="N465">
            <v>4.4401994762064273E-2</v>
          </cell>
          <cell r="O465">
            <v>4.714338454413667E-2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2.3559377118569447E-3</v>
          </cell>
          <cell r="H466">
            <v>3.8854714274739939E-3</v>
          </cell>
          <cell r="I466">
            <v>6.7899386823844369E-3</v>
          </cell>
          <cell r="J466">
            <v>1.4973407445507824E-2</v>
          </cell>
          <cell r="K466">
            <v>2.9665721228579411E-2</v>
          </cell>
          <cell r="L466">
            <v>3.0824025746511857E-2</v>
          </cell>
          <cell r="M466">
            <v>5.3441867444733955E-2</v>
          </cell>
          <cell r="N466">
            <v>5.4092489712947341E-2</v>
          </cell>
          <cell r="O466">
            <v>7.6297121298053161E-2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2.9784116334054464E-2</v>
          </cell>
          <cell r="H467">
            <v>0.30776527710446605</v>
          </cell>
          <cell r="I467">
            <v>0.64872694631029348</v>
          </cell>
          <cell r="J467">
            <v>1.4486451770541813</v>
          </cell>
          <cell r="K467">
            <v>1.0561640047628715</v>
          </cell>
          <cell r="L467">
            <v>1.2477618194761393</v>
          </cell>
          <cell r="M467">
            <v>4.4004494440409693E-2</v>
          </cell>
          <cell r="N467">
            <v>4.0526774035500118E-2</v>
          </cell>
          <cell r="O467">
            <v>3.153838122822767E-2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9.6301934240159252E-3</v>
          </cell>
          <cell r="H468">
            <v>2.6595319795525436E-2</v>
          </cell>
          <cell r="I468">
            <v>1.9439089272165193E-2</v>
          </cell>
          <cell r="J468">
            <v>1.7298742342270527E-2</v>
          </cell>
          <cell r="K468">
            <v>4.3189434552093522E-2</v>
          </cell>
          <cell r="L468">
            <v>2.6229589335302901E-2</v>
          </cell>
          <cell r="M468">
            <v>5.1178993623302693E-2</v>
          </cell>
          <cell r="N468">
            <v>3.742148456328747E-2</v>
          </cell>
          <cell r="O468">
            <v>8.8088536990126406E-2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2.4445183443648703E-2</v>
          </cell>
          <cell r="H469">
            <v>0.15750193150323369</v>
          </cell>
          <cell r="I469">
            <v>0.18062468736578044</v>
          </cell>
          <cell r="J469">
            <v>0.85417041018157924</v>
          </cell>
          <cell r="K469">
            <v>0.85308472942346281</v>
          </cell>
          <cell r="L469">
            <v>1.8017671182597197</v>
          </cell>
          <cell r="M469">
            <v>2.5149260082912495</v>
          </cell>
          <cell r="N469">
            <v>2.2757836356883052</v>
          </cell>
          <cell r="O469">
            <v>2.3221734411198756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1.9515229684552646E-2</v>
          </cell>
          <cell r="H470">
            <v>3.2777923276689158E-2</v>
          </cell>
          <cell r="I470">
            <v>3.3726436819210261E-2</v>
          </cell>
          <cell r="J470">
            <v>3.219136359185485E-2</v>
          </cell>
          <cell r="K470">
            <v>6.1421206448401856E-2</v>
          </cell>
          <cell r="L470">
            <v>5.276685972280868E-2</v>
          </cell>
          <cell r="M470">
            <v>8.6838099901679816E-2</v>
          </cell>
          <cell r="N470">
            <v>6.609736531881813E-2</v>
          </cell>
          <cell r="O470">
            <v>0.1351979303321191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2.270680025811344E-2</v>
          </cell>
          <cell r="H471">
            <v>5.2578037560633034E-2</v>
          </cell>
          <cell r="I471">
            <v>5.4190243057076273E-2</v>
          </cell>
          <cell r="J471">
            <v>4.9065101288610018E-2</v>
          </cell>
          <cell r="K471">
            <v>9.8780082292079352E-2</v>
          </cell>
          <cell r="L471">
            <v>7.7939045406881416E-2</v>
          </cell>
          <cell r="M471">
            <v>0.11049914475150228</v>
          </cell>
          <cell r="N471">
            <v>0.10789517451305036</v>
          </cell>
          <cell r="O471">
            <v>0.19362797706903576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2.6491935106840496E-2</v>
          </cell>
          <cell r="H472">
            <v>5.3760476456564232E-2</v>
          </cell>
          <cell r="I472">
            <v>6.4470646816993632E-2</v>
          </cell>
          <cell r="J472">
            <v>6.7810890586520539E-2</v>
          </cell>
          <cell r="K472">
            <v>0.11652728414878064</v>
          </cell>
          <cell r="L472">
            <v>9.8950731422451768E-2</v>
          </cell>
          <cell r="M472">
            <v>0.14811711341650144</v>
          </cell>
          <cell r="N472">
            <v>0.13709392915604057</v>
          </cell>
          <cell r="O472">
            <v>0.25318558697090343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1.5176326942728617E-3</v>
          </cell>
          <cell r="H473">
            <v>3.7192126768669995E-3</v>
          </cell>
          <cell r="I473">
            <v>1.9481747265265206E-3</v>
          </cell>
          <cell r="J473">
            <v>2.949702960296141E-3</v>
          </cell>
          <cell r="K473">
            <v>5.9031501535166423E-3</v>
          </cell>
          <cell r="L473">
            <v>4.4783849754784248E-3</v>
          </cell>
          <cell r="M473">
            <v>8.218198195951704E-3</v>
          </cell>
          <cell r="N473">
            <v>5.7558526320609397E-3</v>
          </cell>
          <cell r="O473">
            <v>1.3715199655663413E-2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1.3653869442437744E-3</v>
          </cell>
          <cell r="H474">
            <v>1.8282799044667837E-3</v>
          </cell>
          <cell r="I474">
            <v>1.9293808140955914E-3</v>
          </cell>
          <cell r="J474">
            <v>2.6030150002868033E-3</v>
          </cell>
          <cell r="K474">
            <v>6.1536171625298994E-3</v>
          </cell>
          <cell r="L474">
            <v>4.1326477917047987E-3</v>
          </cell>
          <cell r="M474">
            <v>7.8231123906357548E-3</v>
          </cell>
          <cell r="N474">
            <v>5.6600600947592748E-3</v>
          </cell>
          <cell r="O474">
            <v>1.2715185336162305E-2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5.3753849801997774E-4</v>
          </cell>
          <cell r="H475">
            <v>6.8671115026552561E-4</v>
          </cell>
          <cell r="I475">
            <v>7.4850783684563839E-4</v>
          </cell>
          <cell r="J475">
            <v>1.1533853652702828E-3</v>
          </cell>
          <cell r="K475">
            <v>2.5178167797079778E-3</v>
          </cell>
          <cell r="L475">
            <v>1.7417006310578782E-3</v>
          </cell>
          <cell r="M475">
            <v>2.4619338715794656E-3</v>
          </cell>
          <cell r="N475">
            <v>2.1373127065599656E-3</v>
          </cell>
          <cell r="O475">
            <v>4.419896490713152E-3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1.24338647024371E-3</v>
          </cell>
          <cell r="H476">
            <v>1.4444919505544366E-3</v>
          </cell>
          <cell r="I476">
            <v>1.7817975735926479E-3</v>
          </cell>
          <cell r="J476">
            <v>2.0700667113160553E-3</v>
          </cell>
          <cell r="K476">
            <v>4.7256490578086487E-3</v>
          </cell>
          <cell r="L476">
            <v>3.0496812221763986E-3</v>
          </cell>
          <cell r="M476">
            <v>3.9056812151687156E-3</v>
          </cell>
          <cell r="N476">
            <v>4.0780383819181594E-3</v>
          </cell>
          <cell r="O476">
            <v>6.8018082921909983E-3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6.3685675588598025E-3</v>
          </cell>
          <cell r="H477">
            <v>4.7937480447927637E-3</v>
          </cell>
          <cell r="I477">
            <v>4.5023089945918048E-3</v>
          </cell>
          <cell r="J477">
            <v>6.0929121184055534E-3</v>
          </cell>
          <cell r="K477">
            <v>1.1085527455573093E-2</v>
          </cell>
          <cell r="L477">
            <v>6.6004691410638727E-3</v>
          </cell>
          <cell r="M477">
            <v>1.2217959014134699E-2</v>
          </cell>
          <cell r="N477">
            <v>7.9676894430442506E-3</v>
          </cell>
          <cell r="O477">
            <v>1.9060828305632226E-2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2.6207770603673602E-2</v>
          </cell>
          <cell r="H478">
            <v>6.2817900716980637E-2</v>
          </cell>
          <cell r="I478">
            <v>0.11684514909810241</v>
          </cell>
          <cell r="J478">
            <v>0.17515831068729551</v>
          </cell>
          <cell r="K478">
            <v>0.25066932437631928</v>
          </cell>
          <cell r="L478">
            <v>0.18526536379932496</v>
          </cell>
          <cell r="M478">
            <v>0.28985446945218207</v>
          </cell>
          <cell r="N478">
            <v>0.24072762198920369</v>
          </cell>
          <cell r="O478">
            <v>0.37550417089660382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5.0464194795667001E-2</v>
          </cell>
          <cell r="H479">
            <v>1.4618618644565899</v>
          </cell>
          <cell r="I479">
            <v>2.8316423769694699</v>
          </cell>
          <cell r="J479">
            <v>2.1218112238618101</v>
          </cell>
          <cell r="K479">
            <v>2.8735407183163302</v>
          </cell>
          <cell r="L479">
            <v>1.79325119976919</v>
          </cell>
          <cell r="M479">
            <v>1.7707823985466999</v>
          </cell>
          <cell r="N479">
            <v>2.7123671595976799</v>
          </cell>
          <cell r="O479">
            <v>1.60923308317844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5.0464194795667001E-2</v>
          </cell>
          <cell r="H480">
            <v>1.5122884105185077</v>
          </cell>
          <cell r="I480">
            <v>4.3342531769907024</v>
          </cell>
          <cell r="J480">
            <v>6.4152170926941086</v>
          </cell>
          <cell r="K480">
            <v>7.8268376196349747</v>
          </cell>
          <cell r="L480">
            <v>6.9423677974470284</v>
          </cell>
          <cell r="M480">
            <v>6.4373983423068086</v>
          </cell>
          <cell r="N480">
            <v>6.2166258245060249</v>
          </cell>
          <cell r="O480">
            <v>6.0921829189426715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1.3347300498071799E-4</v>
          </cell>
          <cell r="F481">
            <v>0.17024856436394001</v>
          </cell>
          <cell r="G481">
            <v>0.62889206028203304</v>
          </cell>
          <cell r="H481">
            <v>1.1608208586608499</v>
          </cell>
          <cell r="I481">
            <v>8.5441359593175701</v>
          </cell>
          <cell r="J481">
            <v>11.338393579957801</v>
          </cell>
          <cell r="K481">
            <v>13.8908437592706</v>
          </cell>
          <cell r="L481">
            <v>13.890850167953699</v>
          </cell>
          <cell r="M481">
            <v>13.89085432459</v>
          </cell>
          <cell r="N481">
            <v>13.890858095984999</v>
          </cell>
          <cell r="O481">
            <v>13.8908625857537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5.4094786159585951E-5</v>
          </cell>
          <cell r="F482">
            <v>6.8999418156309958E-2</v>
          </cell>
          <cell r="G482">
            <v>0.25488136363853325</v>
          </cell>
          <cell r="H482">
            <v>0.47046484139558464</v>
          </cell>
          <cell r="I482">
            <v>3.4628216222784678</v>
          </cell>
          <cell r="J482">
            <v>4.5952960764586779</v>
          </cell>
          <cell r="K482">
            <v>5.6297692768849963</v>
          </cell>
          <cell r="L482">
            <v>5.6297718742367273</v>
          </cell>
          <cell r="M482">
            <v>5.6297735588646516</v>
          </cell>
          <cell r="N482">
            <v>5.629775087359552</v>
          </cell>
          <cell r="O482">
            <v>5.6297769070014718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4.4458408188230599E-5</v>
          </cell>
          <cell r="E483">
            <v>1.2591933482205799E-4</v>
          </cell>
          <cell r="F483">
            <v>0.170112845799026</v>
          </cell>
          <cell r="G483">
            <v>0.45865183524396802</v>
          </cell>
          <cell r="H483">
            <v>0.53197707458982602</v>
          </cell>
          <cell r="I483">
            <v>7.3834172417247004</v>
          </cell>
          <cell r="J483">
            <v>3.07972733955644</v>
          </cell>
          <cell r="K483">
            <v>2.89589378279718</v>
          </cell>
          <cell r="L483">
            <v>1.34878397443315</v>
          </cell>
          <cell r="M483">
            <v>6.5666932080012597</v>
          </cell>
          <cell r="N483">
            <v>3.0797323048133101</v>
          </cell>
          <cell r="O483">
            <v>2.8959318245645602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4.4458408188230599E-5</v>
          </cell>
          <cell r="E484">
            <v>1.6456997246514396E-4</v>
          </cell>
          <cell r="F484">
            <v>0.17026569469842112</v>
          </cell>
          <cell r="G484">
            <v>0.62889995385443087</v>
          </cell>
          <cell r="H484">
            <v>1.16083812542553</v>
          </cell>
          <cell r="I484">
            <v>8.5441516828197006</v>
          </cell>
          <cell r="J484">
            <v>11.338409641640686</v>
          </cell>
          <cell r="K484">
            <v>13.890882670409301</v>
          </cell>
          <cell r="L484">
            <v>13.890869702698652</v>
          </cell>
          <cell r="M484">
            <v>13.890891246235434</v>
          </cell>
          <cell r="N484">
            <v>13.890881038848395</v>
          </cell>
          <cell r="O484">
            <v>13.890909435884272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27.370001470385379</v>
          </cell>
          <cell r="E485">
            <v>42.588028407572438</v>
          </cell>
          <cell r="F485">
            <v>17.044866232464006</v>
          </cell>
          <cell r="G485">
            <v>58.025995594204787</v>
          </cell>
          <cell r="H485">
            <v>63.88382096820856</v>
          </cell>
          <cell r="I485">
            <v>3.6151315773388197E-2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0.13025955286122828</v>
          </cell>
          <cell r="E486">
            <v>0.20268532113942839</v>
          </cell>
          <cell r="F486">
            <v>8.1120077995704684E-2</v>
          </cell>
          <cell r="G486">
            <v>0.27615783099635693</v>
          </cell>
          <cell r="H486">
            <v>0.30403644528077706</v>
          </cell>
          <cell r="I486">
            <v>1.7205166149084287E-4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0.37086722859600835</v>
          </cell>
          <cell r="E487">
            <v>0.57707355565816354</v>
          </cell>
          <cell r="F487">
            <v>0.23096024705235765</v>
          </cell>
          <cell r="G487">
            <v>0.78626010290250425</v>
          </cell>
          <cell r="H487">
            <v>0.8656344304635305</v>
          </cell>
          <cell r="I487">
            <v>4.898552272816826E-4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5.86975327579708E-5</v>
          </cell>
          <cell r="F488">
            <v>3.1795902648529398E-5</v>
          </cell>
          <cell r="G488">
            <v>2.1786589047729999E-2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1.2434701894044086E-2</v>
          </cell>
          <cell r="E489">
            <v>1.4180295257136462E-2</v>
          </cell>
          <cell r="F489">
            <v>8.0379844636646082E-3</v>
          </cell>
          <cell r="G489">
            <v>2.7233207468765949E-2</v>
          </cell>
          <cell r="H489">
            <v>2.1802798476325425E-2</v>
          </cell>
          <cell r="I489">
            <v>1.2241732524939652E-5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269.12438943080531</v>
          </cell>
          <cell r="E490">
            <v>392.25278354360125</v>
          </cell>
          <cell r="F490">
            <v>549.69561926165727</v>
          </cell>
          <cell r="G490">
            <v>446.77102989914567</v>
          </cell>
          <cell r="H490">
            <v>86.363968174373568</v>
          </cell>
          <cell r="I490">
            <v>12.048660941852498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2.203287316184567</v>
          </cell>
          <cell r="E491">
            <v>3.2127660515572467</v>
          </cell>
          <cell r="F491">
            <v>4.3908401765308271</v>
          </cell>
          <cell r="G491">
            <v>3.5803229470529772</v>
          </cell>
          <cell r="H491">
            <v>0.65656344968951108</v>
          </cell>
          <cell r="I491">
            <v>9.0144334170293924E-2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3.6466719435068433</v>
          </cell>
          <cell r="E492">
            <v>5.3150783677994839</v>
          </cell>
          <cell r="F492">
            <v>7.448450125496719</v>
          </cell>
          <cell r="G492">
            <v>6.0538079932133675</v>
          </cell>
          <cell r="H492">
            <v>1.1702434711974756</v>
          </cell>
          <cell r="I492">
            <v>0.16326098837198494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3.8402006006762503E-4</v>
          </cell>
          <cell r="F493">
            <v>9.3996514887660199E-2</v>
          </cell>
          <cell r="G493">
            <v>2.6651860171813201E-4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0.21743077066691455</v>
          </cell>
          <cell r="E494">
            <v>0.24375069145564932</v>
          </cell>
          <cell r="F494">
            <v>0.33313047599478662</v>
          </cell>
          <cell r="G494">
            <v>0.27168966511897424</v>
          </cell>
          <cell r="H494">
            <v>6.8639541512622845E-2</v>
          </cell>
          <cell r="I494">
            <v>9.4239037351532013E-3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0.37281292762290497</v>
          </cell>
          <cell r="E495">
            <v>4.4320961240913981</v>
          </cell>
          <cell r="F495">
            <v>4.3432015992366146</v>
          </cell>
          <cell r="G495">
            <v>2.6284053266535246</v>
          </cell>
          <cell r="H495">
            <v>0.96358132966763144</v>
          </cell>
          <cell r="I495">
            <v>0.1005876114774098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3.8365688004686968E-3</v>
          </cell>
          <cell r="E496">
            <v>5.6112912268003162E-2</v>
          </cell>
          <cell r="F496">
            <v>5.4726812994690802E-2</v>
          </cell>
          <cell r="G496">
            <v>3.2497155188645356E-2</v>
          </cell>
          <cell r="H496">
            <v>1.1650427083062284E-2</v>
          </cell>
          <cell r="I496">
            <v>8.7745715615914096E-4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5.0861245241869664E-3</v>
          </cell>
          <cell r="E497">
            <v>6.0465158582420256E-2</v>
          </cell>
          <cell r="F497">
            <v>5.9252409266529527E-2</v>
          </cell>
          <cell r="G497">
            <v>3.5858189995273147E-2</v>
          </cell>
          <cell r="H497">
            <v>1.3145720732164121E-2</v>
          </cell>
          <cell r="I497">
            <v>1.3722730078773496E-3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5.59117472968426E-3</v>
          </cell>
          <cell r="F498">
            <v>1.7781569954986999E-4</v>
          </cell>
          <cell r="G498">
            <v>2.2064627403836501E-4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4.4464163585278472E-4</v>
          </cell>
          <cell r="E499">
            <v>5.9894942750180419E-3</v>
          </cell>
          <cell r="F499">
            <v>5.8458657292805574E-3</v>
          </cell>
          <cell r="G499">
            <v>4.8697813874332392E-3</v>
          </cell>
          <cell r="H499">
            <v>1.7257041287668487E-3</v>
          </cell>
          <cell r="I499">
            <v>1.176578241773259E-4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268.46273290982668</v>
          </cell>
          <cell r="E500">
            <v>424.15582157737532</v>
          </cell>
          <cell r="F500">
            <v>823.45578692863637</v>
          </cell>
          <cell r="G500">
            <v>693.15938941210175</v>
          </cell>
          <cell r="H500">
            <v>273.40165611857503</v>
          </cell>
          <cell r="I500">
            <v>35.940124427802616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1.874346451689076</v>
          </cell>
          <cell r="E501">
            <v>2.9657815233321898</v>
          </cell>
          <cell r="F501">
            <v>5.5724309544072872</v>
          </cell>
          <cell r="G501">
            <v>4.7029971250951466</v>
          </cell>
          <cell r="H501">
            <v>1.7960160924680781</v>
          </cell>
          <cell r="I501">
            <v>0.23478914394718126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3.6377064079922343</v>
          </cell>
          <cell r="E502">
            <v>5.7473688560620078</v>
          </cell>
          <cell r="F502">
            <v>11.157937492257947</v>
          </cell>
          <cell r="G502">
            <v>9.3924036505704773</v>
          </cell>
          <cell r="H502">
            <v>3.704629486701553</v>
          </cell>
          <cell r="I502">
            <v>0.48699355593228505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3.1512835447923998E-4</v>
          </cell>
          <cell r="F503">
            <v>0.18480730538509299</v>
          </cell>
          <cell r="G503">
            <v>1.41505782723014E-4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0.18201249611478795</v>
          </cell>
          <cell r="E504">
            <v>0.20396454089230931</v>
          </cell>
          <cell r="F504">
            <v>0.38315954728884621</v>
          </cell>
          <cell r="G504">
            <v>0.32349584716662322</v>
          </cell>
          <cell r="H504">
            <v>0.12360443707774466</v>
          </cell>
          <cell r="I504">
            <v>1.8354902021128366E-2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89.348264593644203</v>
          </cell>
          <cell r="E505">
            <v>94.214942607456038</v>
          </cell>
          <cell r="F505">
            <v>93.65630673581866</v>
          </cell>
          <cell r="G505">
            <v>61.323239372912198</v>
          </cell>
          <cell r="H505">
            <v>1.8848677972305286</v>
          </cell>
          <cell r="I505">
            <v>0.11070785611118211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0.84899470504484564</v>
          </cell>
          <cell r="E506">
            <v>0.90476790460103318</v>
          </cell>
          <cell r="F506">
            <v>0.8981794977191897</v>
          </cell>
          <cell r="G506">
            <v>0.63675086049218066</v>
          </cell>
          <cell r="H506">
            <v>2.0447883527147267E-2</v>
          </cell>
          <cell r="I506">
            <v>7.8953580363971289E-4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1.2189394896813683</v>
          </cell>
          <cell r="E507">
            <v>1.2853334598561565</v>
          </cell>
          <cell r="F507">
            <v>1.2777122337765194</v>
          </cell>
          <cell r="G507">
            <v>0.83660626702472496</v>
          </cell>
          <cell r="H507">
            <v>2.5714431067265051E-2</v>
          </cell>
          <cell r="I507">
            <v>1.5103391011075317E-3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1.3353584606984101E-4</v>
          </cell>
          <cell r="F508">
            <v>1.27728908186329E-4</v>
          </cell>
          <cell r="G508">
            <v>1.1846068935646501E-4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6.4569569655596515E-2</v>
          </cell>
          <cell r="E509">
            <v>6.8636296026921756E-2</v>
          </cell>
          <cell r="F509">
            <v>6.8134275154881865E-2</v>
          </cell>
          <cell r="G509">
            <v>5.1783789042991621E-2</v>
          </cell>
          <cell r="H509">
            <v>1.9697925387710678E-3</v>
          </cell>
          <cell r="I509">
            <v>6.634387226022901E-5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-2.0565858359787477E-5</v>
          </cell>
          <cell r="J510">
            <v>-2.1507810044387926E-5</v>
          </cell>
          <cell r="K510">
            <v>-1.0194993501823283E-5</v>
          </cell>
          <cell r="L510">
            <v>6.9206555485449943E-6</v>
          </cell>
          <cell r="M510">
            <v>1.0980376175211876E-5</v>
          </cell>
          <cell r="N510">
            <v>2.7872213275045638E-5</v>
          </cell>
          <cell r="O510">
            <v>8.732925319635218E-5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-1.1462485535594506E-3</v>
          </cell>
          <cell r="J511">
            <v>-1.1544110594654447E-3</v>
          </cell>
          <cell r="K511">
            <v>-5.2768906157247143E-4</v>
          </cell>
          <cell r="L511">
            <v>3.5821055022986604E-4</v>
          </cell>
          <cell r="M511">
            <v>5.6834017584945367E-4</v>
          </cell>
          <cell r="N511">
            <v>1.4426553645596977E-3</v>
          </cell>
          <cell r="O511">
            <v>4.5201295772053602E-3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2.6409656406670201E-7</v>
          </cell>
          <cell r="J512">
            <v>3.3127267761711403E-8</v>
          </cell>
          <cell r="K512">
            <v>4.1442103404785399E-7</v>
          </cell>
          <cell r="L512">
            <v>3.8379753595039601E-8</v>
          </cell>
          <cell r="M512">
            <v>3.5618675128174802E-7</v>
          </cell>
          <cell r="N512">
            <v>1.0363291618177101E-7</v>
          </cell>
          <cell r="O512">
            <v>1.6536095866514299E-6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2.6409656406670201E-7</v>
          </cell>
          <cell r="J513">
            <v>2.9722383182841298E-7</v>
          </cell>
          <cell r="K513">
            <v>7.1164486587626702E-7</v>
          </cell>
          <cell r="L513">
            <v>7.271195599020687E-7</v>
          </cell>
          <cell r="M513">
            <v>1.0528477594685812E-6</v>
          </cell>
          <cell r="N513">
            <v>1.1169478163744308E-6</v>
          </cell>
          <cell r="O513">
            <v>2.5810231150135551E-6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279.9670992344399</v>
          </cell>
          <cell r="E514">
            <v>387.91360177222231</v>
          </cell>
          <cell r="F514">
            <v>682.23944914872698</v>
          </cell>
          <cell r="G514">
            <v>567.07735488516812</v>
          </cell>
          <cell r="H514">
            <v>203.52751784335587</v>
          </cell>
          <cell r="I514">
            <v>21.637743730286182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1.6663458538103499</v>
          </cell>
          <cell r="E515">
            <v>2.2775721731008165</v>
          </cell>
          <cell r="F515">
            <v>4.010723883419252</v>
          </cell>
          <cell r="G515">
            <v>3.3597230711530668</v>
          </cell>
          <cell r="H515">
            <v>1.1971556474226117</v>
          </cell>
          <cell r="I515">
            <v>0.12738947448921861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3.7935921305479607</v>
          </cell>
          <cell r="E516">
            <v>5.2562818668322766</v>
          </cell>
          <cell r="F516">
            <v>9.2444369803350579</v>
          </cell>
          <cell r="G516">
            <v>7.6839749984440218</v>
          </cell>
          <cell r="H516">
            <v>2.7578254450319202</v>
          </cell>
          <cell r="I516">
            <v>0.29319435948897254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1.4908161120070199E-4</v>
          </cell>
          <cell r="F517">
            <v>0.14121543580003501</v>
          </cell>
          <cell r="G517">
            <v>4.8835913526679901E-4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0.15707567837054251</v>
          </cell>
          <cell r="E518">
            <v>0.17941080394014883</v>
          </cell>
          <cell r="F518">
            <v>0.31583673846558757</v>
          </cell>
          <cell r="G518">
            <v>0.26479978536696092</v>
          </cell>
          <cell r="H518">
            <v>9.653239439782331E-2</v>
          </cell>
          <cell r="I518">
            <v>1.419802766859393E-2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365.82681866055469</v>
          </cell>
          <cell r="E519">
            <v>390.51578130416203</v>
          </cell>
          <cell r="F519">
            <v>386.97095350391493</v>
          </cell>
          <cell r="G519">
            <v>295.46403590481742</v>
          </cell>
          <cell r="H519">
            <v>10.304447757856366</v>
          </cell>
          <cell r="I519">
            <v>9.1148029537563707E-2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2.6362655893560993</v>
          </cell>
          <cell r="E520">
            <v>2.8366508589485591</v>
          </cell>
          <cell r="F520">
            <v>2.8084754370393297</v>
          </cell>
          <cell r="G520">
            <v>2.1815165045735125</v>
          </cell>
          <cell r="H520">
            <v>8.2859543809651881E-2</v>
          </cell>
          <cell r="I520">
            <v>5.882744200658229E-4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4.990816079953003</v>
          </cell>
          <cell r="E521">
            <v>5.3276368527170925</v>
          </cell>
          <cell r="F521">
            <v>5.2792763097396387</v>
          </cell>
          <cell r="G521">
            <v>4.0308872565459488</v>
          </cell>
          <cell r="H521">
            <v>0.14057909628726284</v>
          </cell>
          <cell r="I521">
            <v>1.243492899557485E-3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8.3152435266533895E-5</v>
          </cell>
          <cell r="F522">
            <v>8.9372843721046897E-5</v>
          </cell>
          <cell r="G522">
            <v>7.4030156861519794E-5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0.18324143954595842</v>
          </cell>
          <cell r="E523">
            <v>0.19507825600117104</v>
          </cell>
          <cell r="F523">
            <v>0.19312788413912346</v>
          </cell>
          <cell r="G523">
            <v>0.1501290106898944</v>
          </cell>
          <cell r="H523">
            <v>5.7455019842766655E-3</v>
          </cell>
          <cell r="I523">
            <v>4.2389417233683411E-5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140.9208347182639</v>
          </cell>
          <cell r="E524">
            <v>162.00325792048318</v>
          </cell>
          <cell r="F524">
            <v>159.45322833710094</v>
          </cell>
          <cell r="G524">
            <v>122.28500035768063</v>
          </cell>
          <cell r="H524">
            <v>7.2110782170973131</v>
          </cell>
          <cell r="I524">
            <v>7.0891685758042805E-2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0.89615071913274569</v>
          </cell>
          <cell r="E525">
            <v>1.0072529110251514</v>
          </cell>
          <cell r="F525">
            <v>0.9935213980369495</v>
          </cell>
          <cell r="G525">
            <v>0.77290309344454555</v>
          </cell>
          <cell r="H525">
            <v>3.8510943006317085E-2</v>
          </cell>
          <cell r="I525">
            <v>4.114128876700811E-4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1.9225216196216075</v>
          </cell>
          <cell r="E526">
            <v>2.2101399443449257</v>
          </cell>
          <cell r="F526">
            <v>2.1753510005061494</v>
          </cell>
          <cell r="G526">
            <v>1.6682810417146072</v>
          </cell>
          <cell r="H526">
            <v>9.8377601870358752E-2</v>
          </cell>
          <cell r="I526">
            <v>9.6714441689007961E-4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2.9030236242514098E-5</v>
          </cell>
          <cell r="F527">
            <v>4.2022234599356501E-5</v>
          </cell>
          <cell r="G527">
            <v>6.3237183267792805E-5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7.1262310221300001E-2</v>
          </cell>
          <cell r="E528">
            <v>7.9365839589135886E-2</v>
          </cell>
          <cell r="F528">
            <v>7.826969191871555E-2</v>
          </cell>
          <cell r="G528">
            <v>6.1167604930619367E-2</v>
          </cell>
          <cell r="H528">
            <v>3.4469712800440249E-3</v>
          </cell>
          <cell r="I528">
            <v>3.2802070201772376E-5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5.9584551719765599</v>
          </cell>
          <cell r="E529">
            <v>1.84801086645986</v>
          </cell>
          <cell r="F529">
            <v>3.9565937707190599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2.9325662911036672E-2</v>
          </cell>
          <cell r="E530">
            <v>9.1801034349815337E-3</v>
          </cell>
          <cell r="F530">
            <v>1.9926849059085386E-2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0.10564636829745672</v>
          </cell>
          <cell r="E531">
            <v>3.2766150114536499E-2</v>
          </cell>
          <cell r="F531">
            <v>7.0152371821260065E-2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2.0846128362020473E-3</v>
          </cell>
          <cell r="E532">
            <v>1.8068373095692445E-3</v>
          </cell>
          <cell r="F532">
            <v>1.3899774931845884E-3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5858.5956013321002</v>
          </cell>
          <cell r="E533">
            <v>5581.4242194759299</v>
          </cell>
          <cell r="F533">
            <v>5061.1161081086402</v>
          </cell>
          <cell r="G533">
            <v>3424.1381556469701</v>
          </cell>
          <cell r="H533">
            <v>1605.9327912200699</v>
          </cell>
          <cell r="I533">
            <v>651.14527844227496</v>
          </cell>
          <cell r="J533">
            <v>376.08196564100098</v>
          </cell>
          <cell r="K533">
            <v>36.6790102499494</v>
          </cell>
          <cell r="L533">
            <v>14.821907327305</v>
          </cell>
          <cell r="M533">
            <v>20.336443498376099</v>
          </cell>
          <cell r="N533">
            <v>17.0239803094221</v>
          </cell>
          <cell r="O533">
            <v>14.9153010799188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82.748032166327675</v>
          </cell>
          <cell r="E534">
            <v>78.833242528496726</v>
          </cell>
          <cell r="F534">
            <v>71.48403562585365</v>
          </cell>
          <cell r="G534">
            <v>48.3642224687623</v>
          </cell>
          <cell r="H534">
            <v>23.02039768909259</v>
          </cell>
          <cell r="I534">
            <v>9.2041980935890564</v>
          </cell>
          <cell r="J534">
            <v>5.3282448462997261</v>
          </cell>
          <cell r="K534">
            <v>1.3401596154650117</v>
          </cell>
          <cell r="L534">
            <v>1.2951211071084379</v>
          </cell>
          <cell r="M534">
            <v>1.2691042047773249</v>
          </cell>
          <cell r="N534">
            <v>1.1570850018934387</v>
          </cell>
          <cell r="O534">
            <v>1.1148215855091614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79.384764245692466</v>
          </cell>
          <cell r="E535">
            <v>75.629054464443442</v>
          </cell>
          <cell r="F535">
            <v>68.578809052962598</v>
          </cell>
          <cell r="G535">
            <v>46.397535984376304</v>
          </cell>
          <cell r="H535">
            <v>21.760606927101207</v>
          </cell>
          <cell r="I535">
            <v>8.8231067539603654</v>
          </cell>
          <cell r="J535">
            <v>5.0959615940515013</v>
          </cell>
          <cell r="K535">
            <v>0.49700555894240411</v>
          </cell>
          <cell r="L535">
            <v>0.2008388526735097</v>
          </cell>
          <cell r="M535">
            <v>0.27556156501864643</v>
          </cell>
          <cell r="N535">
            <v>0.23067723996506964</v>
          </cell>
          <cell r="O535">
            <v>0.2021043506764072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4.5974805053329373</v>
          </cell>
          <cell r="E536">
            <v>4.3800096496071443</v>
          </cell>
          <cell r="F536">
            <v>3.9714325212383041</v>
          </cell>
          <cell r="G536">
            <v>2.68810608927101</v>
          </cell>
          <cell r="H536">
            <v>1.6031469356396748</v>
          </cell>
          <cell r="I536">
            <v>0.51837472984627142</v>
          </cell>
          <cell r="J536">
            <v>0.31175563093582032</v>
          </cell>
          <cell r="K536">
            <v>0.86314294133071079</v>
          </cell>
          <cell r="L536">
            <v>1.1135993763089176</v>
          </cell>
          <cell r="M536">
            <v>1.0124717116886464</v>
          </cell>
          <cell r="N536">
            <v>0.94366603366640156</v>
          </cell>
          <cell r="O536">
            <v>0.92934513497030424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3.8724730321891644E-2</v>
          </cell>
          <cell r="E537">
            <v>1.1652774041129079</v>
          </cell>
          <cell r="F537">
            <v>1.1811672573223675</v>
          </cell>
          <cell r="G537">
            <v>1.035257532617446</v>
          </cell>
          <cell r="H537">
            <v>4.2294255373373495E-2</v>
          </cell>
          <cell r="I537">
            <v>0.29084942561371419</v>
          </cell>
          <cell r="J537">
            <v>1.1718799588939972</v>
          </cell>
          <cell r="K537">
            <v>1.8414238782172225</v>
          </cell>
          <cell r="L537">
            <v>1.7764183379969536</v>
          </cell>
          <cell r="M537">
            <v>1.7084935271363644</v>
          </cell>
          <cell r="N537">
            <v>1.6746934409442533</v>
          </cell>
          <cell r="O537">
            <v>1.5964923941889977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3.4890517145050241E-3</v>
          </cell>
          <cell r="E538">
            <v>0.10447388575741134</v>
          </cell>
          <cell r="F538">
            <v>0.10587382317831041</v>
          </cell>
          <cell r="G538">
            <v>9.2784140044459576E-2</v>
          </cell>
          <cell r="H538">
            <v>3.7139743680839055E-3</v>
          </cell>
          <cell r="I538">
            <v>2.4991535564873615E-2</v>
          </cell>
          <cell r="J538">
            <v>9.9726203573042432E-2</v>
          </cell>
          <cell r="K538">
            <v>0.15546248747673022</v>
          </cell>
          <cell r="L538">
            <v>0.14945213824121231</v>
          </cell>
          <cell r="M538">
            <v>0.1434038312422731</v>
          </cell>
          <cell r="N538">
            <v>0.14056679277576392</v>
          </cell>
          <cell r="O538">
            <v>0.13400292259789093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7.6722721839701698E-3</v>
          </cell>
          <cell r="E539">
            <v>0.38589021483032898</v>
          </cell>
          <cell r="F539">
            <v>1.27212315787086E-2</v>
          </cell>
          <cell r="G539">
            <v>9.3748473421849995E-4</v>
          </cell>
          <cell r="H539">
            <v>7.8675179199073908E-3</v>
          </cell>
          <cell r="I539">
            <v>9.2353815403566603E-2</v>
          </cell>
          <cell r="J539">
            <v>0.33763524138253698</v>
          </cell>
          <cell r="K539">
            <v>0.40130242846608599</v>
          </cell>
          <cell r="L539">
            <v>0.20794083196900801</v>
          </cell>
          <cell r="M539">
            <v>0.33639116366686</v>
          </cell>
          <cell r="N539">
            <v>0.37697478132433299</v>
          </cell>
          <cell r="O539">
            <v>0.127053906415797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1.3612836884849069E-2</v>
          </cell>
          <cell r="E540">
            <v>0.40145562355128733</v>
          </cell>
          <cell r="F540">
            <v>0.41417387352767837</v>
          </cell>
          <cell r="G540">
            <v>0.35921673017071043</v>
          </cell>
          <cell r="H540">
            <v>1.5321057843591744E-2</v>
          </cell>
          <cell r="I540">
            <v>0.10041680801659852</v>
          </cell>
          <cell r="J540">
            <v>0.43406650364014671</v>
          </cell>
          <cell r="K540">
            <v>0.77048228918480111</v>
          </cell>
          <cell r="L540">
            <v>0.7611125463165348</v>
          </cell>
          <cell r="M540">
            <v>0.7499320811230874</v>
          </cell>
          <cell r="N540">
            <v>0.75019415973299619</v>
          </cell>
          <cell r="O540">
            <v>0.73103271804872783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  <cell r="H541">
            <v>1.31887015001589E-8</v>
          </cell>
          <cell r="I541">
            <v>1.10443482167249E-8</v>
          </cell>
          <cell r="J541">
            <v>1.17940043525862E-8</v>
          </cell>
          <cell r="K541">
            <v>1.7278671598164499E-8</v>
          </cell>
          <cell r="L541">
            <v>1.0972402195406399E-8</v>
          </cell>
          <cell r="M541">
            <v>1.8371512297828299E-8</v>
          </cell>
          <cell r="N541">
            <v>1.6242429731242599E-8</v>
          </cell>
          <cell r="O541">
            <v>6.7685950572799405E-8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  <cell r="G542">
            <v>-2.0987636668776699E-8</v>
          </cell>
          <cell r="H542">
            <v>1.31887015001589E-8</v>
          </cell>
          <cell r="I542">
            <v>2.4233049716883799E-8</v>
          </cell>
          <cell r="J542">
            <v>3.6027054069470002E-8</v>
          </cell>
          <cell r="K542">
            <v>-4.4566436282696952E-9</v>
          </cell>
          <cell r="L542">
            <v>-3.3708255044590989E-9</v>
          </cell>
          <cell r="M542">
            <v>5.3361615536199045E-9</v>
          </cell>
          <cell r="N542">
            <v>4.3125739318278074E-9</v>
          </cell>
          <cell r="O542">
            <v>1.249777293645765E-7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4.1396349488728784E-3</v>
          </cell>
          <cell r="E543">
            <v>6.7612986507253241E-3</v>
          </cell>
          <cell r="F543">
            <v>9.4419819527785734E-3</v>
          </cell>
          <cell r="G543">
            <v>9.9671623520995508E-3</v>
          </cell>
          <cell r="H543">
            <v>8.3541192995441969E-3</v>
          </cell>
          <cell r="I543">
            <v>8.8609405697705357E-3</v>
          </cell>
          <cell r="J543">
            <v>1.1635058286953503E-2</v>
          </cell>
          <cell r="K543">
            <v>1.5205177790510479E-2</v>
          </cell>
          <cell r="L543">
            <v>1.7063925753691828E-2</v>
          </cell>
          <cell r="M543">
            <v>2.2062710582242809E-2</v>
          </cell>
          <cell r="N543">
            <v>2.1134384176423257E-2</v>
          </cell>
          <cell r="O543">
            <v>2.8931596943878129E-2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6.5870298367956743E-4</v>
          </cell>
          <cell r="E544">
            <v>1.0737496429656995E-3</v>
          </cell>
          <cell r="F544">
            <v>1.4948839956892643E-3</v>
          </cell>
          <cell r="G544">
            <v>1.5736812252463012E-3</v>
          </cell>
          <cell r="H544">
            <v>1.2962366210256711E-3</v>
          </cell>
          <cell r="I544">
            <v>1.3524852758774071E-3</v>
          </cell>
          <cell r="J544">
            <v>1.7611226941332612E-3</v>
          </cell>
          <cell r="K544">
            <v>2.2742085505265898E-3</v>
          </cell>
          <cell r="L544">
            <v>2.5347777182482254E-3</v>
          </cell>
          <cell r="M544">
            <v>3.2701730600112121E-3</v>
          </cell>
          <cell r="N544">
            <v>3.1325749171224851E-3</v>
          </cell>
          <cell r="O544">
            <v>4.2882912576082607E-3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7.3765847691645704E-4</v>
          </cell>
          <cell r="E545">
            <v>9.0645808388271399E-4</v>
          </cell>
          <cell r="F545">
            <v>9.844743292511649E-4</v>
          </cell>
          <cell r="G545">
            <v>4.7587677290819201E-4</v>
          </cell>
          <cell r="H545">
            <v>1.45147147549685E-3</v>
          </cell>
          <cell r="I545">
            <v>1.5473186009656E-3</v>
          </cell>
          <cell r="J545">
            <v>1.80259600150911E-3</v>
          </cell>
          <cell r="K545">
            <v>2.7414811981907E-3</v>
          </cell>
          <cell r="L545">
            <v>2.69417612200408E-3</v>
          </cell>
          <cell r="M545">
            <v>3.3684208928881098E-3</v>
          </cell>
          <cell r="N545">
            <v>3.7406979814266399E-3</v>
          </cell>
          <cell r="O545">
            <v>4.6893321533053797E-3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1.5224209015431663E-3</v>
          </cell>
          <cell r="E546">
            <v>2.546063845751434E-3</v>
          </cell>
          <cell r="F546">
            <v>3.5289859227755379E-3</v>
          </cell>
          <cell r="G546">
            <v>3.8360929784514919E-3</v>
          </cell>
          <cell r="H546">
            <v>3.1755311953583485E-3</v>
          </cell>
          <cell r="I546">
            <v>3.2902195981158225E-3</v>
          </cell>
          <cell r="J546">
            <v>4.5724648646300187E-3</v>
          </cell>
          <cell r="K546">
            <v>6.0892207884023532E-3</v>
          </cell>
          <cell r="L546">
            <v>6.7525372440388181E-3</v>
          </cell>
          <cell r="M546">
            <v>8.7984117771001367E-3</v>
          </cell>
          <cell r="N546">
            <v>8.5040325411465927E-3</v>
          </cell>
          <cell r="O546">
            <v>1.1792862505228515E-2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  <cell r="I547">
            <v>2.6229036297030274E-5</v>
          </cell>
          <cell r="J547">
            <v>2.601799792241259E-5</v>
          </cell>
          <cell r="K547">
            <v>2.5725856508931059E-5</v>
          </cell>
          <cell r="L547">
            <v>2.6205377755516867E-5</v>
          </cell>
          <cell r="M547">
            <v>2.7398039677697926E-5</v>
          </cell>
          <cell r="N547">
            <v>2.8961377830722661E-5</v>
          </cell>
          <cell r="O547">
            <v>4.2870670343982947E-5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  <cell r="I548">
            <v>3.5945584248602076E-3</v>
          </cell>
          <cell r="J548">
            <v>3.9328926566762684E-3</v>
          </cell>
          <cell r="K548">
            <v>4.3352584662287421E-3</v>
          </cell>
          <cell r="L548">
            <v>4.4160662147783849E-3</v>
          </cell>
          <cell r="M548">
            <v>4.6170506871005745E-3</v>
          </cell>
          <cell r="N548">
            <v>4.8805006119311068E-3</v>
          </cell>
          <cell r="O548">
            <v>7.224460592677711E-3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  <cell r="K549">
            <v>1.4762239127050001E-8</v>
          </cell>
          <cell r="L549">
            <v>1.6437768142756399E-8</v>
          </cell>
          <cell r="M549">
            <v>1.2306468012620201E-7</v>
          </cell>
          <cell r="N549">
            <v>1.4690296028801999E-7</v>
          </cell>
          <cell r="O549">
            <v>1.2155115588704399E-6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  <cell r="J550">
            <v>-2.2778679912546401E-8</v>
          </cell>
          <cell r="K550">
            <v>1.4762239127050001E-8</v>
          </cell>
          <cell r="L550">
            <v>-5.9012001652879036E-9</v>
          </cell>
          <cell r="M550">
            <v>1.1837844689552278E-7</v>
          </cell>
          <cell r="N550">
            <v>2.5761860981584703E-7</v>
          </cell>
          <cell r="O550">
            <v>1.500609908490682E-6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1.8627418769980896E-3</v>
          </cell>
          <cell r="E551">
            <v>3.1573160302467811E-3</v>
          </cell>
          <cell r="F551">
            <v>4.9218887538314184E-3</v>
          </cell>
          <cell r="G551">
            <v>5.6823286620462932E-3</v>
          </cell>
          <cell r="H551">
            <v>7.9603830450721766E-3</v>
          </cell>
          <cell r="I551">
            <v>8.7294812219354187E-3</v>
          </cell>
          <cell r="J551">
            <v>7.8754222288514829E-3</v>
          </cell>
          <cell r="K551">
            <v>1.0201801618103086E-2</v>
          </cell>
          <cell r="L551">
            <v>1.2089664758257609E-2</v>
          </cell>
          <cell r="M551">
            <v>1.4104158271024035E-2</v>
          </cell>
          <cell r="N551">
            <v>1.6125068476714615E-2</v>
          </cell>
          <cell r="O551">
            <v>1.895304558830076E-2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4.5542215820112221E-4</v>
          </cell>
          <cell r="E552">
            <v>7.6995464736895997E-4</v>
          </cell>
          <cell r="F552">
            <v>1.1952069126146829E-3</v>
          </cell>
          <cell r="G552">
            <v>1.3744050230843658E-3</v>
          </cell>
          <cell r="H552">
            <v>1.9078795344851217E-3</v>
          </cell>
          <cell r="I552">
            <v>2.0656926425171233E-3</v>
          </cell>
          <cell r="J552">
            <v>1.8255977106824955E-3</v>
          </cell>
          <cell r="K552">
            <v>2.3367885913186583E-3</v>
          </cell>
          <cell r="L552">
            <v>2.7476763134440807E-3</v>
          </cell>
          <cell r="M552">
            <v>3.1845645677657276E-3</v>
          </cell>
          <cell r="N552">
            <v>3.6325969617753786E-3</v>
          </cell>
          <cell r="O552">
            <v>4.2696733920772195E-3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5.5636502328422098E-4</v>
          </cell>
          <cell r="E553">
            <v>4.7622610846020301E-4</v>
          </cell>
          <cell r="F553">
            <v>6.0573163819749602E-4</v>
          </cell>
          <cell r="G553">
            <v>3.6711771428084902E-4</v>
          </cell>
          <cell r="H553">
            <v>8.6197160699977001E-4</v>
          </cell>
          <cell r="I553">
            <v>8.5364962683487399E-4</v>
          </cell>
          <cell r="J553">
            <v>1.00867409867884E-3</v>
          </cell>
          <cell r="K553">
            <v>1.35890574451975E-3</v>
          </cell>
          <cell r="L553">
            <v>1.39730880687077E-3</v>
          </cell>
          <cell r="M553">
            <v>1.8482826552723699E-3</v>
          </cell>
          <cell r="N553">
            <v>1.8891989369128699E-3</v>
          </cell>
          <cell r="O553">
            <v>2.58064210733824E-3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6.6327989256963476E-4</v>
          </cell>
          <cell r="E554">
            <v>1.1940354873753007E-3</v>
          </cell>
          <cell r="F554">
            <v>1.7990053422890155E-3</v>
          </cell>
          <cell r="G554">
            <v>2.1645975749473756E-3</v>
          </cell>
          <cell r="H554">
            <v>3.0248427115470047E-3</v>
          </cell>
          <cell r="I554">
            <v>3.2797962736014603E-3</v>
          </cell>
          <cell r="J554">
            <v>3.0805142910812979E-3</v>
          </cell>
          <cell r="K554">
            <v>4.0807213817526753E-3</v>
          </cell>
          <cell r="L554">
            <v>4.7631670695431972E-3</v>
          </cell>
          <cell r="M554">
            <v>5.6089212123867126E-3</v>
          </cell>
          <cell r="N554">
            <v>6.4901982134407139E-3</v>
          </cell>
          <cell r="O554">
            <v>7.7100921896942317E-3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1.4026105700115376E-3</v>
          </cell>
          <cell r="E555">
            <v>2.3588076891352412E-3</v>
          </cell>
          <cell r="F555">
            <v>3.507799591940908E-3</v>
          </cell>
          <cell r="G555">
            <v>4.1748842413138476E-3</v>
          </cell>
          <cell r="H555">
            <v>5.5515626370704636E-3</v>
          </cell>
          <cell r="I555">
            <v>7.1667733902218839E-3</v>
          </cell>
          <cell r="J555">
            <v>7.6264163812695988E-3</v>
          </cell>
          <cell r="K555">
            <v>8.1294757280928626E-3</v>
          </cell>
          <cell r="L555">
            <v>9.6847348875573943E-3</v>
          </cell>
          <cell r="M555">
            <v>1.1341445829286546E-2</v>
          </cell>
          <cell r="N555">
            <v>1.2519786950553479E-2</v>
          </cell>
          <cell r="O555">
            <v>1.5034576089074419E-2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3.7253403606602207E-4</v>
          </cell>
          <cell r="E556">
            <v>6.2470591728411838E-4</v>
          </cell>
          <cell r="F556">
            <v>9.2512874294979673E-4</v>
          </cell>
          <cell r="G556">
            <v>1.0953816627822578E-3</v>
          </cell>
          <cell r="H556">
            <v>1.4439728632532076E-3</v>
          </cell>
          <cell r="I556">
            <v>1.8473359936956395E-3</v>
          </cell>
          <cell r="J556">
            <v>1.933571519894496E-3</v>
          </cell>
          <cell r="K556">
            <v>2.0139389238364321E-3</v>
          </cell>
          <cell r="L556">
            <v>2.3796940751798228E-3</v>
          </cell>
          <cell r="M556">
            <v>2.7672827114434938E-3</v>
          </cell>
          <cell r="N556">
            <v>3.0415367881900289E-3</v>
          </cell>
          <cell r="O556">
            <v>3.6458436850590032E-3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4.8019806997536902E-4</v>
          </cell>
          <cell r="E557">
            <v>3.69866524703923E-4</v>
          </cell>
          <cell r="F557">
            <v>3.8582870517048798E-4</v>
          </cell>
          <cell r="G557">
            <v>3.1203095280534399E-4</v>
          </cell>
          <cell r="H557">
            <v>5.2042813797573205E-4</v>
          </cell>
          <cell r="I557">
            <v>5.9318073048326102E-4</v>
          </cell>
          <cell r="J557">
            <v>7.6147508316480605E-4</v>
          </cell>
          <cell r="K557">
            <v>1.0323647667152399E-3</v>
          </cell>
          <cell r="L557">
            <v>9.0299800846391296E-4</v>
          </cell>
          <cell r="M557">
            <v>1.2064693122397199E-3</v>
          </cell>
          <cell r="N557">
            <v>1.2292113549076499E-3</v>
          </cell>
          <cell r="O557">
            <v>1.7275803465946001E-3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4.9313176393624072E-4</v>
          </cell>
          <cell r="E558">
            <v>8.7663494505330509E-4</v>
          </cell>
          <cell r="F558">
            <v>1.2619081265200828E-3</v>
          </cell>
          <cell r="G558">
            <v>1.5728446621614438E-3</v>
          </cell>
          <cell r="H558">
            <v>2.0926298506248895E-3</v>
          </cell>
          <cell r="I558">
            <v>2.6845280403985572E-3</v>
          </cell>
          <cell r="J558">
            <v>2.9396380372515201E-3</v>
          </cell>
          <cell r="K558">
            <v>3.2170817805892656E-3</v>
          </cell>
          <cell r="L558">
            <v>3.8070320375910992E-3</v>
          </cell>
          <cell r="M558">
            <v>4.4919758830277053E-3</v>
          </cell>
          <cell r="N558">
            <v>5.0094581460455034E-3</v>
          </cell>
          <cell r="O558">
            <v>6.0938883023808231E-3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1.9542508008001118E-3</v>
          </cell>
          <cell r="E559">
            <v>1.6349517636484521E-3</v>
          </cell>
          <cell r="F559">
            <v>1.0313286381046108E-3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4.6634105746708518E-4</v>
          </cell>
          <cell r="E560">
            <v>4.8460953199935765E-4</v>
          </cell>
          <cell r="F560">
            <v>4.8002922697758108E-4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3.7771210206408942E-5</v>
          </cell>
          <cell r="E561">
            <v>3.02316440049444E-5</v>
          </cell>
          <cell r="F561">
            <v>1.8894777503090199E-5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8.7537207390990197</v>
          </cell>
          <cell r="F562">
            <v>3.05577131714691E-2</v>
          </cell>
          <cell r="G562">
            <v>2.668327249085669E-2</v>
          </cell>
          <cell r="H562">
            <v>2.3474314525382602E-2</v>
          </cell>
          <cell r="I562">
            <v>2.1532657108779107E-2</v>
          </cell>
          <cell r="J562">
            <v>2.169813900028306E-2</v>
          </cell>
          <cell r="K562">
            <v>1.3299602319387292E-2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1.9407906457761193E-2</v>
          </cell>
          <cell r="F563">
            <v>6.9273320770797794E-5</v>
          </cell>
          <cell r="G563">
            <v>6.2891018052423073E-5</v>
          </cell>
          <cell r="H563">
            <v>5.889999632755062E-5</v>
          </cell>
          <cell r="I563">
            <v>5.7453429854253626E-5</v>
          </cell>
          <cell r="J563">
            <v>6.0734883355163992E-5</v>
          </cell>
          <cell r="K563">
            <v>3.8212697456457374E-5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0.11942320244336996</v>
          </cell>
          <cell r="F564">
            <v>4.1688558214828192E-4</v>
          </cell>
          <cell r="G564">
            <v>3.6402827409081441E-4</v>
          </cell>
          <cell r="H564">
            <v>3.2024985709935329E-4</v>
          </cell>
          <cell r="I564">
            <v>2.9376066996970163E-4</v>
          </cell>
          <cell r="J564">
            <v>2.960182673981319E-4</v>
          </cell>
          <cell r="K564">
            <v>1.8144068648550207E-4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3.6615768737026898E-4</v>
          </cell>
          <cell r="F565">
            <v>3.30935858760312E-7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3.6615768737026898E-4</v>
          </cell>
          <cell r="F566">
            <v>7.2579998780899265E-7</v>
          </cell>
          <cell r="G566">
            <v>-2.3884830403498843E-7</v>
          </cell>
          <cell r="H566">
            <v>-3.1615769708335207E-7</v>
          </cell>
          <cell r="I566">
            <v>-3.0359231035920899E-7</v>
          </cell>
          <cell r="J566">
            <v>-2.8074783018333301E-7</v>
          </cell>
          <cell r="K566">
            <v>-2.4714765092671899E-7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3.2983779212323802E-2</v>
          </cell>
          <cell r="F567">
            <v>3.2659237390609802E-2</v>
          </cell>
          <cell r="G567">
            <v>4.0010018158476698E-2</v>
          </cell>
          <cell r="H567">
            <v>3.3677665872155399E-2</v>
          </cell>
          <cell r="I567">
            <v>3.095482514412708E-2</v>
          </cell>
          <cell r="J567">
            <v>3.1793801350128603E-2</v>
          </cell>
          <cell r="K567">
            <v>1.8597326786075501E-2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5.2420330292234531E-5</v>
          </cell>
          <cell r="F568">
            <v>5.2971272364897764E-5</v>
          </cell>
          <cell r="G568">
            <v>6.7438746288576754E-5</v>
          </cell>
          <cell r="H568">
            <v>6.0494802657517675E-5</v>
          </cell>
          <cell r="I568">
            <v>5.9121744528351282E-5</v>
          </cell>
          <cell r="J568">
            <v>6.3686371635457149E-5</v>
          </cell>
          <cell r="K568">
            <v>3.8291867255776521E-5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4.4998334532501846E-4</v>
          </cell>
          <cell r="F569">
            <v>4.455557624912657E-4</v>
          </cell>
          <cell r="G569">
            <v>5.4583926546352833E-4</v>
          </cell>
          <cell r="H569">
            <v>4.5944973904714175E-4</v>
          </cell>
          <cell r="I569">
            <v>4.2230320796899138E-4</v>
          </cell>
          <cell r="J569">
            <v>4.3374899522685668E-4</v>
          </cell>
          <cell r="K569">
            <v>2.5371523582640453E-4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6.1243727286268797E-7</v>
          </cell>
          <cell r="F570">
            <v>8.5516947371809695E-8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6.1243727286268797E-7</v>
          </cell>
          <cell r="F571">
            <v>3.0300047651543102E-7</v>
          </cell>
          <cell r="G571">
            <v>-1.5671755962553698E-7</v>
          </cell>
          <cell r="H571">
            <v>-2.8965227179166874E-7</v>
          </cell>
          <cell r="I571">
            <v>-2.7194340950223799E-7</v>
          </cell>
          <cell r="J571">
            <v>-2.2247630840887701E-7</v>
          </cell>
          <cell r="K571">
            <v>-2.4565035097910701E-7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7.6309409897613506E-2</v>
          </cell>
          <cell r="F572">
            <v>5.4987596752439E-2</v>
          </cell>
          <cell r="G572">
            <v>8.1694063627731406E-2</v>
          </cell>
          <cell r="H572">
            <v>3.3896772544539301E-2</v>
          </cell>
          <cell r="I572">
            <v>3.4217109501789203E-2</v>
          </cell>
          <cell r="J572">
            <v>4.5022580488896E-2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8.1447883766577208E-5</v>
          </cell>
          <cell r="F573">
            <v>5.9864199784286799E-5</v>
          </cell>
          <cell r="G573">
            <v>9.1850674468540463E-5</v>
          </cell>
          <cell r="H573">
            <v>4.2292644006631817E-5</v>
          </cell>
          <cell r="I573">
            <v>4.4935677609178209E-5</v>
          </cell>
          <cell r="J573">
            <v>6.0790185709650619E-5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1.0410560695445219E-3</v>
          </cell>
          <cell r="F574">
            <v>7.5017185201144501E-4</v>
          </cell>
          <cell r="G574">
            <v>1.1145165569949715E-3</v>
          </cell>
          <cell r="H574">
            <v>4.6243891602372927E-4</v>
          </cell>
          <cell r="I574">
            <v>4.6680913372154409E-4</v>
          </cell>
          <cell r="J574">
            <v>6.1422347188125532E-4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1.10799512860348E-6</v>
          </cell>
          <cell r="F575">
            <v>7.0815703009068598E-8</v>
          </cell>
          <cell r="G575">
            <v>6.60697224848675E-8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1.10799512860348E-6</v>
          </cell>
          <cell r="F576">
            <v>3.3045567304140698E-7</v>
          </cell>
          <cell r="G576">
            <v>3.0192183567791099E-7</v>
          </cell>
          <cell r="H576">
            <v>-1.08877141394402E-7</v>
          </cell>
          <cell r="I576">
            <v>-1.16907750629471E-7</v>
          </cell>
          <cell r="J576">
            <v>-1.9230607130321201E-7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3.2493766955798669</v>
          </cell>
          <cell r="E577">
            <v>3.9664667913421137</v>
          </cell>
          <cell r="F577">
            <v>2.7543093754049846</v>
          </cell>
          <cell r="G577">
            <v>1.823348148593829</v>
          </cell>
          <cell r="H577">
            <v>0.29895033719316266</v>
          </cell>
          <cell r="I577">
            <v>8.7464085425932703E-2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5.0072661902500162E-2</v>
          </cell>
          <cell r="E578">
            <v>6.2351474533452661E-2</v>
          </cell>
          <cell r="F578">
            <v>5.2151797162119762E-2</v>
          </cell>
          <cell r="G578">
            <v>3.3055061169694103E-2</v>
          </cell>
          <cell r="H578">
            <v>4.6072480581839399E-3</v>
          </cell>
          <cell r="I578">
            <v>1.0670622292446735E-3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4.4029494520052462E-2</v>
          </cell>
          <cell r="E579">
            <v>5.3746162484310495E-2</v>
          </cell>
          <cell r="F579">
            <v>3.7321265249390015E-2</v>
          </cell>
          <cell r="G579">
            <v>2.4706614479591178E-2</v>
          </cell>
          <cell r="H579">
            <v>4.0508175771431293E-3</v>
          </cell>
          <cell r="I579">
            <v>1.1851502090234776E-3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9.9794102280157597E-5</v>
          </cell>
          <cell r="F580">
            <v>8.7936712439588504E-5</v>
          </cell>
          <cell r="G580">
            <v>3.0242401976102997E-4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5.6688786346113899E-3</v>
          </cell>
          <cell r="E581">
            <v>6.6577341350819944E-3</v>
          </cell>
          <cell r="F581">
            <v>5.563055626592219E-3</v>
          </cell>
          <cell r="G581">
            <v>4.9354854428357124E-3</v>
          </cell>
          <cell r="H581">
            <v>6.5090118126336527E-4</v>
          </cell>
          <cell r="I581">
            <v>1.4589268902761953E-4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2.5533437378297798E-2</v>
          </cell>
          <cell r="F582">
            <v>3.7611796313973003E-2</v>
          </cell>
          <cell r="G582">
            <v>8.3381614982637409E-2</v>
          </cell>
          <cell r="H582">
            <v>6.1236022954099398E-2</v>
          </cell>
          <cell r="I582">
            <v>5.8152383306158496E-2</v>
          </cell>
          <cell r="J582">
            <v>4.9216420715855302E-2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1.8375519584270926E-5</v>
          </cell>
          <cell r="F583">
            <v>2.77089209745725E-5</v>
          </cell>
          <cell r="G583">
            <v>6.3714764711338489E-5</v>
          </cell>
          <cell r="H583">
            <v>5.1592399105478128E-5</v>
          </cell>
          <cell r="I583">
            <v>5.1361536865507608E-5</v>
          </cell>
          <cell r="J583">
            <v>4.5828508021788532E-5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3.4834157405590416E-4</v>
          </cell>
          <cell r="F584">
            <v>5.1312136853987685E-4</v>
          </cell>
          <cell r="G584">
            <v>1.1375390857112891E-3</v>
          </cell>
          <cell r="H584">
            <v>8.3541641137925451E-4</v>
          </cell>
          <cell r="I584">
            <v>7.9334765765564058E-4</v>
          </cell>
          <cell r="J584">
            <v>6.7143820894754981E-4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H585">
            <v>1.5425628140786401E-7</v>
          </cell>
          <cell r="I585">
            <v>1.9370175231881698E-8</v>
          </cell>
          <cell r="J585">
            <v>1.82997202323576E-8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G586">
            <v>-1.24382509515044E-7</v>
          </cell>
          <cell r="H586">
            <v>1.5047594011066467E-7</v>
          </cell>
          <cell r="I586">
            <v>1.1805381022280349E-7</v>
          </cell>
          <cell r="J586">
            <v>1.9140869452974718E-8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28.553928059287902</v>
          </cell>
          <cell r="E587">
            <v>-0.48973064325308302</v>
          </cell>
          <cell r="F587">
            <v>-0.88387427750353698</v>
          </cell>
          <cell r="G587">
            <v>-0.48268661197422402</v>
          </cell>
          <cell r="H587">
            <v>-0.47759770248369199</v>
          </cell>
          <cell r="I587">
            <v>0.47320717823011899</v>
          </cell>
          <cell r="J587">
            <v>0.47146285194161902</v>
          </cell>
          <cell r="K587">
            <v>0.15649899622882599</v>
          </cell>
          <cell r="L587">
            <v>0.47319739893539298</v>
          </cell>
          <cell r="M587">
            <v>0.47014707942693001</v>
          </cell>
          <cell r="N587">
            <v>0.47682597988847902</v>
          </cell>
          <cell r="O587">
            <v>0.51018345354755201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1.5788701252694643E-3</v>
          </cell>
          <cell r="E588">
            <v>-2.7079324443761824E-5</v>
          </cell>
          <cell r="F588">
            <v>-4.8873229922933053E-5</v>
          </cell>
          <cell r="G588">
            <v>-2.6689829501960414E-5</v>
          </cell>
          <cell r="H588">
            <v>-2.6408441696117448E-5</v>
          </cell>
          <cell r="I588">
            <v>2.6165670629249034E-5</v>
          </cell>
          <cell r="J588">
            <v>2.6069219287776269E-5</v>
          </cell>
          <cell r="K588">
            <v>8.6535060698936021E-6</v>
          </cell>
          <cell r="L588">
            <v>2.6165129889766272E-5</v>
          </cell>
          <cell r="M588">
            <v>2.5996464537159143E-5</v>
          </cell>
          <cell r="N588">
            <v>2.6365769817556729E-5</v>
          </cell>
          <cell r="O588">
            <v>2.8210248745479275E-5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0.38954881390570101</v>
          </cell>
          <cell r="E589">
            <v>-6.6811820361948639E-3</v>
          </cell>
          <cell r="F589">
            <v>-1.2058312107824508E-2</v>
          </cell>
          <cell r="G589">
            <v>-6.5850833830044236E-3</v>
          </cell>
          <cell r="H589">
            <v>-6.5156576055073918E-3</v>
          </cell>
          <cell r="I589">
            <v>6.4557595938624663E-3</v>
          </cell>
          <cell r="J589">
            <v>6.4319625094354568E-3</v>
          </cell>
          <cell r="K589">
            <v>2.1350476975283317E-3</v>
          </cell>
          <cell r="L589">
            <v>6.455626179200453E-3</v>
          </cell>
          <cell r="M589">
            <v>6.4140119976388897E-3</v>
          </cell>
          <cell r="N589">
            <v>6.5051293299928942E-3</v>
          </cell>
          <cell r="O589">
            <v>6.9602108260238974E-3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1.4823039752717501E-4</v>
          </cell>
          <cell r="E590">
            <v>1.01519846778717E-7</v>
          </cell>
          <cell r="K590">
            <v>1.1604184613979099E-8</v>
          </cell>
          <cell r="L590">
            <v>2.3670174663686001E-8</v>
          </cell>
          <cell r="M590">
            <v>3.07349521972204E-8</v>
          </cell>
          <cell r="N590">
            <v>2.15751909511728E-8</v>
          </cell>
          <cell r="O590">
            <v>1.46219520809425E-7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1.4823039752717501E-4</v>
          </cell>
          <cell r="E591">
            <v>2.4709033526009155E-8</v>
          </cell>
          <cell r="F591">
            <v>9.0081167002163502E-10</v>
          </cell>
          <cell r="G591">
            <v>8.2182087560135012E-9</v>
          </cell>
          <cell r="H591">
            <v>3.4140151933021064E-8</v>
          </cell>
          <cell r="I591">
            <v>-5.6056560340030526E-9</v>
          </cell>
          <cell r="J591">
            <v>-1.1544463053998191E-8</v>
          </cell>
          <cell r="K591">
            <v>-1.0709660082002588E-8</v>
          </cell>
          <cell r="L591">
            <v>3.0138384596223578E-8</v>
          </cell>
          <cell r="M591">
            <v>-2.9550936025048012E-9</v>
          </cell>
          <cell r="N591">
            <v>8.1157129936782978E-9</v>
          </cell>
          <cell r="O591">
            <v>2.1401918836970248E-7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10.29762184716845</v>
          </cell>
          <cell r="E592">
            <v>23.983374503091689</v>
          </cell>
          <cell r="F592">
            <v>70.759746090337586</v>
          </cell>
          <cell r="G592">
            <v>60.187969097316824</v>
          </cell>
          <cell r="H592">
            <v>25.931540862699581</v>
          </cell>
          <cell r="I592">
            <v>3.5910286628489709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0.2218296304293722</v>
          </cell>
          <cell r="E593">
            <v>0.69286534514004405</v>
          </cell>
          <cell r="F593">
            <v>1.8634708803961031</v>
          </cell>
          <cell r="G593">
            <v>1.588857593565572</v>
          </cell>
          <cell r="H593">
            <v>0.6845146481861677</v>
          </cell>
          <cell r="I593">
            <v>8.8832670469305958E-2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0.13953417137084606</v>
          </cell>
          <cell r="E594">
            <v>0.32497797429663511</v>
          </cell>
          <cell r="F594">
            <v>0.95880414756554999</v>
          </cell>
          <cell r="G594">
            <v>0.81555513682000924</v>
          </cell>
          <cell r="H594">
            <v>0.35137589244850315</v>
          </cell>
          <cell r="I594">
            <v>4.8658924970853251E-2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2.3641183972709201E-2</v>
          </cell>
          <cell r="F595">
            <v>9.2463218089685703E-2</v>
          </cell>
          <cell r="G595">
            <v>2.0708766298172801E-4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1.72269877372048E-2</v>
          </cell>
          <cell r="E596">
            <v>5.2556684455444577E-2</v>
          </cell>
          <cell r="F596">
            <v>0.14137097838124102</v>
          </cell>
          <cell r="G596">
            <v>0.12055868584361189</v>
          </cell>
          <cell r="H596">
            <v>6.7244615356096563E-2</v>
          </cell>
          <cell r="I596">
            <v>9.2452091370079335E-3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4.69721473804349E-5</v>
          </cell>
          <cell r="E597">
            <v>4.35476149746346E-5</v>
          </cell>
          <cell r="F597">
            <v>4.6715787694301199E-5</v>
          </cell>
          <cell r="G597">
            <v>4.3516531097609902E-5</v>
          </cell>
          <cell r="H597">
            <v>1.17371557648266E-4</v>
          </cell>
          <cell r="I597">
            <v>2.23244872642831E-3</v>
          </cell>
          <cell r="J597">
            <v>7.1521317105932098E-5</v>
          </cell>
          <cell r="K597">
            <v>6.0160535827860299E-5</v>
          </cell>
          <cell r="L597">
            <v>6.0297767711683798E-5</v>
          </cell>
          <cell r="M597">
            <v>6.2784764812455704E-5</v>
          </cell>
          <cell r="N597">
            <v>3.6583697739957099E-5</v>
          </cell>
          <cell r="O597">
            <v>1.2644694810437799E-4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4.69721473804349E-5</v>
          </cell>
          <cell r="E598">
            <v>8.0122604969389203E-5</v>
          </cell>
          <cell r="F598">
            <v>1.040132182631402E-4</v>
          </cell>
          <cell r="G598">
            <v>1.1405252147070048E-4</v>
          </cell>
          <cell r="H598">
            <v>1.9814292752035084E-4</v>
          </cell>
          <cell r="I598">
            <v>2.382576924803969E-3</v>
          </cell>
          <cell r="J598">
            <v>7.5454964144787981E-4</v>
          </cell>
          <cell r="K598">
            <v>3.0841973645170028E-4</v>
          </cell>
          <cell r="L598">
            <v>1.6221629529815981E-4</v>
          </cell>
          <cell r="M598">
            <v>1.4762990857304501E-4</v>
          </cell>
          <cell r="N598">
            <v>1.18248317173133E-4</v>
          </cell>
          <cell r="O598">
            <v>2.1627475463519978E-4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7.3822104055647599E-3</v>
          </cell>
          <cell r="E599">
            <v>7.5614993429484481E-2</v>
          </cell>
          <cell r="F599">
            <v>0.12793668665726937</v>
          </cell>
          <cell r="G599">
            <v>0.33829263255067066</v>
          </cell>
          <cell r="H599">
            <v>0.25397755373160052</v>
          </cell>
          <cell r="I599">
            <v>0.13137419102942438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4.2122024078810663E-5</v>
          </cell>
          <cell r="E600">
            <v>1.6237190398946618E-3</v>
          </cell>
          <cell r="F600">
            <v>2.6037468825110045E-3</v>
          </cell>
          <cell r="G600">
            <v>4.7215436223261749E-3</v>
          </cell>
          <cell r="H600">
            <v>3.4117667848996107E-3</v>
          </cell>
          <cell r="I600">
            <v>1.6190045955626492E-3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1.0071228384126554E-4</v>
          </cell>
          <cell r="E601">
            <v>1.0315824478783703E-3</v>
          </cell>
          <cell r="F601">
            <v>1.7453845382983564E-3</v>
          </cell>
          <cell r="G601">
            <v>4.6151791616735492E-3</v>
          </cell>
          <cell r="H601">
            <v>3.4649052350832254E-3</v>
          </cell>
          <cell r="I601">
            <v>1.792280914453259E-3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1.7280218408275799E-4</v>
          </cell>
          <cell r="F602">
            <v>1.13189783481805E-4</v>
          </cell>
          <cell r="G602">
            <v>4.80858525823079E-4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1.5874455268382073E-6</v>
          </cell>
          <cell r="E603">
            <v>1.720717568467259E-4</v>
          </cell>
          <cell r="F603">
            <v>2.7386921388829064E-4</v>
          </cell>
          <cell r="G603">
            <v>6.8393107585208322E-4</v>
          </cell>
          <cell r="H603">
            <v>4.8572416209417726E-4</v>
          </cell>
          <cell r="I603">
            <v>2.2944756416402263E-4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7.4947607890084313</v>
          </cell>
          <cell r="E604">
            <v>84.031346082282511</v>
          </cell>
          <cell r="F604">
            <v>80.38837238086542</v>
          </cell>
          <cell r="G604">
            <v>64.382447386113512</v>
          </cell>
          <cell r="H604">
            <v>20.73223506037132</v>
          </cell>
          <cell r="I604">
            <v>0.1287471324544861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0.19935950525282756</v>
          </cell>
          <cell r="E605">
            <v>2.8367403999202816</v>
          </cell>
          <cell r="F605">
            <v>2.7026641836733556</v>
          </cell>
          <cell r="G605">
            <v>2.1777018765446541</v>
          </cell>
          <cell r="H605">
            <v>0.7091156751922576</v>
          </cell>
          <cell r="I605">
            <v>2.4960488609761132E-3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0.10155502424130677</v>
          </cell>
          <cell r="E606">
            <v>1.1386361257761868</v>
          </cell>
          <cell r="F606">
            <v>1.0892733384941136</v>
          </cell>
          <cell r="G606">
            <v>0.87239088599069703</v>
          </cell>
          <cell r="H606">
            <v>0.28092459431397521</v>
          </cell>
          <cell r="I606">
            <v>1.7445410901691894E-3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0.171405559493719</v>
          </cell>
          <cell r="F607">
            <v>1.5481837907290099E-3</v>
          </cell>
          <cell r="G607">
            <v>6.2836100551551602E-5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1.424875610473556E-2</v>
          </cell>
          <cell r="E608">
            <v>0.19505811471623774</v>
          </cell>
          <cell r="F608">
            <v>0.1858242272665088</v>
          </cell>
          <cell r="G608">
            <v>0.14979197795531582</v>
          </cell>
          <cell r="H608">
            <v>4.8821728017698851E-2</v>
          </cell>
          <cell r="I608">
            <v>1.8167509831802222E-4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0.19698194404564454</v>
          </cell>
          <cell r="E609">
            <v>34.714010580123343</v>
          </cell>
          <cell r="F609">
            <v>106.83609254278065</v>
          </cell>
          <cell r="G609">
            <v>91.655334093425623</v>
          </cell>
          <cell r="H609">
            <v>45.707397666138789</v>
          </cell>
          <cell r="I609">
            <v>5.4919789639840086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3.2057966858317602E-3</v>
          </cell>
          <cell r="E610">
            <v>1.2686687682059998</v>
          </cell>
          <cell r="F610">
            <v>3.1708538949403757</v>
          </cell>
          <cell r="G610">
            <v>2.6985694319924503</v>
          </cell>
          <cell r="H610">
            <v>1.3040744005024631</v>
          </cell>
          <cell r="I610">
            <v>0.14458823811083757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2.6873389365026546E-3</v>
          </cell>
          <cell r="E611">
            <v>0.47358813888299245</v>
          </cell>
          <cell r="F611">
            <v>1.4575183157268856</v>
          </cell>
          <cell r="G611">
            <v>1.2504138348352747</v>
          </cell>
          <cell r="H611">
            <v>0.62356613459943711</v>
          </cell>
          <cell r="I611">
            <v>7.4924678908376563E-2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9.7018119827084498E-2</v>
          </cell>
          <cell r="F612">
            <v>0.15184880369128501</v>
          </cell>
          <cell r="G612">
            <v>2.0775909114605499E-4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2.5979398957342285E-4</v>
          </cell>
          <cell r="E613">
            <v>9.6247026902651384E-2</v>
          </cell>
          <cell r="F613">
            <v>0.24056795139733589</v>
          </cell>
          <cell r="G613">
            <v>0.20476882613166156</v>
          </cell>
          <cell r="H613">
            <v>0.1190131811440113</v>
          </cell>
          <cell r="I613">
            <v>1.5123047356985784E-2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4.5286217131595258E-4</v>
          </cell>
          <cell r="E614">
            <v>1.8633659205589714E-3</v>
          </cell>
          <cell r="F614">
            <v>7.128619004622741E-2</v>
          </cell>
          <cell r="G614">
            <v>0.15773865125918554</v>
          </cell>
          <cell r="H614">
            <v>0.14769813867090045</v>
          </cell>
          <cell r="I614">
            <v>0.14451403116864878</v>
          </cell>
          <cell r="J614">
            <v>0.13942305489292103</v>
          </cell>
          <cell r="K614">
            <v>0.1298101932059357</v>
          </cell>
          <cell r="L614">
            <v>0.13227355533546842</v>
          </cell>
          <cell r="M614">
            <v>0.14040018561086076</v>
          </cell>
          <cell r="N614">
            <v>0.14126766515710787</v>
          </cell>
          <cell r="O614">
            <v>0.14977594584411594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4.5286217131595258E-4</v>
          </cell>
          <cell r="E615">
            <v>1.8633659205589714E-3</v>
          </cell>
          <cell r="F615">
            <v>7.128619004622741E-2</v>
          </cell>
          <cell r="G615">
            <v>0.15773865125918554</v>
          </cell>
          <cell r="H615">
            <v>0.14769813867090045</v>
          </cell>
          <cell r="I615">
            <v>0.14451403116864878</v>
          </cell>
          <cell r="J615">
            <v>0.13942305489292103</v>
          </cell>
          <cell r="K615">
            <v>0.1298101932059357</v>
          </cell>
          <cell r="L615">
            <v>0.13227355533546842</v>
          </cell>
          <cell r="M615">
            <v>0.14040018561086076</v>
          </cell>
          <cell r="N615">
            <v>0.14126766515710787</v>
          </cell>
          <cell r="O615">
            <v>0.14977594584411594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1.2687696728887101E-4</v>
          </cell>
          <cell r="E616">
            <v>9.5262891555068796E-5</v>
          </cell>
          <cell r="F616">
            <v>8.2505106622748504E-3</v>
          </cell>
          <cell r="G616">
            <v>1.24730803586048E-2</v>
          </cell>
          <cell r="H616">
            <v>1.05188943559409E-3</v>
          </cell>
          <cell r="I616">
            <v>1.3917799025177299E-2</v>
          </cell>
          <cell r="J616">
            <v>2.6584903189897299E-3</v>
          </cell>
          <cell r="K616">
            <v>8.8903877014362906E-3</v>
          </cell>
          <cell r="L616">
            <v>6.0699005190399504E-3</v>
          </cell>
          <cell r="M616">
            <v>6.4507799946928604E-3</v>
          </cell>
          <cell r="N616">
            <v>9.6225356013743095E-3</v>
          </cell>
          <cell r="O616">
            <v>4.2835147277191302E-3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1.2687696728887101E-4</v>
          </cell>
          <cell r="E617">
            <v>2.2213985884394E-4</v>
          </cell>
          <cell r="F617">
            <v>8.4726505211187905E-3</v>
          </cell>
          <cell r="G617">
            <v>2.0899067480164402E-2</v>
          </cell>
          <cell r="H617">
            <v>1.7752067769289601E-2</v>
          </cell>
          <cell r="I617">
            <v>1.75889971418354E-2</v>
          </cell>
          <cell r="J617">
            <v>1.7121705583156201E-2</v>
          </cell>
          <cell r="K617">
            <v>1.6303159718547601E-2</v>
          </cell>
          <cell r="L617">
            <v>1.6156105502142099E-2</v>
          </cell>
          <cell r="M617">
            <v>1.7075615521858802E-2</v>
          </cell>
          <cell r="N617">
            <v>1.7148428050002901E-2</v>
          </cell>
          <cell r="O617">
            <v>1.82594420037882E-2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6.6331939489993657</v>
          </cell>
          <cell r="E618">
            <v>10.067478315499356</v>
          </cell>
          <cell r="F618">
            <v>9.5512867690844221</v>
          </cell>
          <cell r="G618">
            <v>8.0488671985727489</v>
          </cell>
          <cell r="H618">
            <v>1.3487277296972391</v>
          </cell>
          <cell r="I618">
            <v>7.2424053565804308E-2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0.10222360321798288</v>
          </cell>
          <cell r="E619">
            <v>0.18157132671070156</v>
          </cell>
          <cell r="F619">
            <v>0.17595345256664999</v>
          </cell>
          <cell r="G619">
            <v>0.14784202915719905</v>
          </cell>
          <cell r="H619">
            <v>2.7797771780330834E-2</v>
          </cell>
          <cell r="I619">
            <v>7.9467419908924855E-4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8.9880676815709451E-2</v>
          </cell>
          <cell r="E620">
            <v>0.13641569533196957</v>
          </cell>
          <cell r="F620">
            <v>0.12942122993339306</v>
          </cell>
          <cell r="G620">
            <v>0.10906324117307251</v>
          </cell>
          <cell r="H620">
            <v>1.8275443491832504E-2</v>
          </cell>
          <cell r="I620">
            <v>9.8135573937404262E-4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2.3812371420025099E-4</v>
          </cell>
          <cell r="F621">
            <v>2.6601060974425699E-4</v>
          </cell>
          <cell r="G621">
            <v>9.0034054783363703E-5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8.3198277812336387E-3</v>
          </cell>
          <cell r="E622">
            <v>1.4313242840559674E-2</v>
          </cell>
          <cell r="F622">
            <v>1.3855975998248331E-2</v>
          </cell>
          <cell r="G622">
            <v>1.1709113240100018E-2</v>
          </cell>
          <cell r="H622">
            <v>2.2588219828161386E-3</v>
          </cell>
          <cell r="I622">
            <v>6.7126874797753721E-5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2.0511891972966789</v>
          </cell>
          <cell r="E623">
            <v>3.4911560064552742</v>
          </cell>
          <cell r="F623">
            <v>3.5290700370526307</v>
          </cell>
          <cell r="G623">
            <v>2.7153943899034396</v>
          </cell>
          <cell r="H623">
            <v>0.65550317072454667</v>
          </cell>
          <cell r="I623">
            <v>6.0866555457306501E-2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2.5155790617444072E-2</v>
          </cell>
          <cell r="E624">
            <v>5.7691203680144729E-2</v>
          </cell>
          <cell r="F624">
            <v>5.8186515925370628E-2</v>
          </cell>
          <cell r="G624">
            <v>4.6678436543521044E-2</v>
          </cell>
          <cell r="H624">
            <v>1.2237008751485872E-2</v>
          </cell>
          <cell r="I624">
            <v>6.9220255419529821E-4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2.7983481545657298E-2</v>
          </cell>
          <cell r="E625">
            <v>4.7628322052595873E-2</v>
          </cell>
          <cell r="F625">
            <v>4.8145566671932163E-2</v>
          </cell>
          <cell r="G625">
            <v>3.7044943927741263E-2</v>
          </cell>
          <cell r="H625">
            <v>8.9427444846459439E-3</v>
          </cell>
          <cell r="I625">
            <v>8.3037592711195638E-4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3.0188458247968502E-4</v>
          </cell>
          <cell r="F626">
            <v>2.18483193342313E-4</v>
          </cell>
          <cell r="G626">
            <v>6.2478206610294798E-5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1.8563600954618626E-3</v>
          </cell>
          <cell r="E627">
            <v>3.9720175302993335E-3</v>
          </cell>
          <cell r="F627">
            <v>3.9941152518812913E-3</v>
          </cell>
          <cell r="G627">
            <v>3.2505804060969467E-3</v>
          </cell>
          <cell r="H627">
            <v>8.6920661731161553E-4</v>
          </cell>
          <cell r="I627">
            <v>4.9925981135225839E-5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1.7848472072610087E-3</v>
          </cell>
          <cell r="E628">
            <v>4.0643015422488649E-3</v>
          </cell>
          <cell r="F628">
            <v>0.13631696153910555</v>
          </cell>
          <cell r="G628">
            <v>0.18911731142672078</v>
          </cell>
          <cell r="H628">
            <v>0.18061533697041868</v>
          </cell>
          <cell r="I628">
            <v>0.17536137988058487</v>
          </cell>
          <cell r="J628">
            <v>0.16697832891319866</v>
          </cell>
          <cell r="K628">
            <v>0.15738966979481764</v>
          </cell>
          <cell r="L628">
            <v>0.16135811307584413</v>
          </cell>
          <cell r="M628">
            <v>0.170833721088506</v>
          </cell>
          <cell r="N628">
            <v>0.17240018272897353</v>
          </cell>
          <cell r="O628">
            <v>0.18206335096263909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1.7848472072610087E-3</v>
          </cell>
          <cell r="E629">
            <v>4.0643015422488649E-3</v>
          </cell>
          <cell r="F629">
            <v>0.13631696153910555</v>
          </cell>
          <cell r="G629">
            <v>0.18911731142672078</v>
          </cell>
          <cell r="H629">
            <v>0.18061533697041868</v>
          </cell>
          <cell r="I629">
            <v>0.17536137988058487</v>
          </cell>
          <cell r="J629">
            <v>0.16697832891319866</v>
          </cell>
          <cell r="K629">
            <v>0.15738966979481764</v>
          </cell>
          <cell r="L629">
            <v>0.16135811307584413</v>
          </cell>
          <cell r="M629">
            <v>0.170833721088506</v>
          </cell>
          <cell r="N629">
            <v>0.17240018272897353</v>
          </cell>
          <cell r="O629">
            <v>0.18206335096263909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2.83599899769153E-4</v>
          </cell>
          <cell r="E630">
            <v>1.6535227150551101E-4</v>
          </cell>
          <cell r="F630">
            <v>1.42040268171941E-2</v>
          </cell>
          <cell r="G630">
            <v>6.1511420868800197E-3</v>
          </cell>
          <cell r="H630">
            <v>8.3433163068577197E-3</v>
          </cell>
          <cell r="I630">
            <v>1.1811031743320601E-2</v>
          </cell>
          <cell r="J630">
            <v>4.4519733818757096E-3</v>
          </cell>
          <cell r="K630">
            <v>1.1196644311654E-2</v>
          </cell>
          <cell r="L630">
            <v>6.5603622800437704E-3</v>
          </cell>
          <cell r="M630">
            <v>8.4417332079517304E-3</v>
          </cell>
          <cell r="N630">
            <v>1.13397325961529E-2</v>
          </cell>
          <cell r="O630">
            <v>5.0885960928006499E-3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2.83599899769153E-4</v>
          </cell>
          <cell r="E631">
            <v>4.4895217127466401E-4</v>
          </cell>
          <cell r="F631">
            <v>1.46529789884687E-2</v>
          </cell>
          <cell r="G631">
            <v>2.0706121882154201E-2</v>
          </cell>
          <cell r="H631">
            <v>2.17718034521029E-2</v>
          </cell>
          <cell r="I631">
            <v>2.1446069052802001E-2</v>
          </cell>
          <cell r="J631">
            <v>2.0589106373863401E-2</v>
          </cell>
          <cell r="K631">
            <v>1.9683233508258801E-2</v>
          </cell>
          <cell r="L631">
            <v>1.9759551671337802E-2</v>
          </cell>
          <cell r="M631">
            <v>2.0738626768903399E-2</v>
          </cell>
          <cell r="N631">
            <v>2.09434497884354E-2</v>
          </cell>
          <cell r="O631">
            <v>2.2125340693350801E-2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2.5322910723490875</v>
          </cell>
          <cell r="E632">
            <v>5.3792393179110372</v>
          </cell>
          <cell r="F632">
            <v>5.323831069810379</v>
          </cell>
          <cell r="G632">
            <v>4.4411692455676617</v>
          </cell>
          <cell r="H632">
            <v>1.1351874078433999</v>
          </cell>
          <cell r="I632">
            <v>7.3833376357377994E-2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4.6425658498871189E-2</v>
          </cell>
          <cell r="E633">
            <v>0.11600202290846151</v>
          </cell>
          <cell r="F633">
            <v>0.11450768483627062</v>
          </cell>
          <cell r="G633">
            <v>9.6143978171492325E-2</v>
          </cell>
          <cell r="H633">
            <v>2.305609981498374E-2</v>
          </cell>
          <cell r="I633">
            <v>8.3112155990223697E-4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3.4546945052511449E-2</v>
          </cell>
          <cell r="E634">
            <v>7.3386620981051129E-2</v>
          </cell>
          <cell r="F634">
            <v>7.2630710365762283E-2</v>
          </cell>
          <cell r="G634">
            <v>6.058893923011812E-2</v>
          </cell>
          <cell r="H634">
            <v>1.5486867774125493E-2</v>
          </cell>
          <cell r="I634">
            <v>1.0072766215194818E-3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3.7452709193639799E-4</v>
          </cell>
          <cell r="F635">
            <v>3.0254402572839399E-4</v>
          </cell>
          <cell r="G635">
            <v>9.11183429729035E-5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3.7729003436139767E-3</v>
          </cell>
          <cell r="E636">
            <v>9.1391904325375736E-3</v>
          </cell>
          <cell r="F636">
            <v>9.0082960721610122E-3</v>
          </cell>
          <cell r="G636">
            <v>7.6359105457732722E-3</v>
          </cell>
          <cell r="H636">
            <v>1.8825365686328502E-3</v>
          </cell>
          <cell r="I636">
            <v>7.1239027251129603E-5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6.4655984579745356E-4</v>
          </cell>
          <cell r="E637">
            <v>1.7015423015948254E-3</v>
          </cell>
          <cell r="F637">
            <v>3.6301336908626668E-3</v>
          </cell>
          <cell r="G637">
            <v>1.0211712296165611E-2</v>
          </cell>
          <cell r="H637">
            <v>5.2945139797243378E-2</v>
          </cell>
          <cell r="I637">
            <v>5.7349202882431123E-2</v>
          </cell>
          <cell r="J637">
            <v>5.4105232558357613E-2</v>
          </cell>
          <cell r="K637">
            <v>5.3429706580781465E-2</v>
          </cell>
          <cell r="L637">
            <v>5.3312484980839868E-2</v>
          </cell>
          <cell r="M637">
            <v>5.6415343522124052E-2</v>
          </cell>
          <cell r="N637">
            <v>5.7442392895278561E-2</v>
          </cell>
          <cell r="O637">
            <v>6.0749833123982792E-2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6.4655984579745356E-4</v>
          </cell>
          <cell r="E638">
            <v>1.7015423015948254E-3</v>
          </cell>
          <cell r="F638">
            <v>3.6301336908626668E-3</v>
          </cell>
          <cell r="G638">
            <v>1.0211712296165611E-2</v>
          </cell>
          <cell r="H638">
            <v>5.2945139797243378E-2</v>
          </cell>
          <cell r="I638">
            <v>5.7349202882431123E-2</v>
          </cell>
          <cell r="J638">
            <v>5.4105232558357613E-2</v>
          </cell>
          <cell r="K638">
            <v>5.3429706580781465E-2</v>
          </cell>
          <cell r="L638">
            <v>5.3312484980839868E-2</v>
          </cell>
          <cell r="M638">
            <v>5.6415343522124052E-2</v>
          </cell>
          <cell r="N638">
            <v>5.7442392895278561E-2</v>
          </cell>
          <cell r="O638">
            <v>6.0749833123982792E-2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1.2417964800572699E-4</v>
          </cell>
          <cell r="E639">
            <v>7.68295561831774E-5</v>
          </cell>
          <cell r="F639">
            <v>2.2065419671305601E-4</v>
          </cell>
          <cell r="G639">
            <v>8.3233620720556004E-4</v>
          </cell>
          <cell r="H639">
            <v>5.2846090374503397E-3</v>
          </cell>
          <cell r="I639">
            <v>1.6768651259303101E-3</v>
          </cell>
          <cell r="J639">
            <v>4.3360358664066003E-3</v>
          </cell>
          <cell r="K639">
            <v>2.4167940424227202E-3</v>
          </cell>
          <cell r="L639">
            <v>3.42974221109206E-3</v>
          </cell>
          <cell r="M639">
            <v>4.2340148921459902E-3</v>
          </cell>
          <cell r="N639">
            <v>2.86763918172981E-3</v>
          </cell>
          <cell r="O639">
            <v>4.67449152493423E-3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1.2417964800572699E-4</v>
          </cell>
          <cell r="E640">
            <v>2.01009204188905E-4</v>
          </cell>
          <cell r="F640">
            <v>4.2166340090196101E-4</v>
          </cell>
          <cell r="G640">
            <v>1.1543687646592699E-3</v>
          </cell>
          <cell r="H640">
            <v>5.9165038071924804E-3</v>
          </cell>
          <cell r="I640">
            <v>6.9614741633806498E-3</v>
          </cell>
          <cell r="J640">
            <v>6.6864079239808303E-3</v>
          </cell>
          <cell r="K640">
            <v>6.7528299088293097E-3</v>
          </cell>
          <cell r="L640">
            <v>6.5127858463204799E-3</v>
          </cell>
          <cell r="M640">
            <v>6.8378138690390897E-3</v>
          </cell>
          <cell r="N640">
            <v>7.1016540738758002E-3</v>
          </cell>
          <cell r="O640">
            <v>7.54213070666404E-3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2.6518702684622358E-5</v>
          </cell>
          <cell r="E641">
            <v>3.5502625472880574E-4</v>
          </cell>
          <cell r="F641">
            <v>8.0444261235190621E-4</v>
          </cell>
          <cell r="G641">
            <v>1.1006489174738825E-3</v>
          </cell>
          <cell r="H641">
            <v>9.5554887983015314E-4</v>
          </cell>
          <cell r="I641">
            <v>2.330096516469829E-3</v>
          </cell>
          <cell r="J641">
            <v>2.8141485314802954E-3</v>
          </cell>
          <cell r="K641">
            <v>4.4706882161882327E-3</v>
          </cell>
          <cell r="L641">
            <v>4.2782930368849012E-3</v>
          </cell>
          <cell r="M641">
            <v>4.896079693131718E-3</v>
          </cell>
          <cell r="N641">
            <v>6.0858608729299707E-3</v>
          </cell>
          <cell r="O641">
            <v>8.3907787021195012E-3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2.6518702684622358E-5</v>
          </cell>
          <cell r="E642">
            <v>3.5502625472880574E-4</v>
          </cell>
          <cell r="F642">
            <v>8.0444261235190621E-4</v>
          </cell>
          <cell r="G642">
            <v>1.1006489174738825E-3</v>
          </cell>
          <cell r="H642">
            <v>9.5554887983015314E-4</v>
          </cell>
          <cell r="I642">
            <v>2.330096516469829E-3</v>
          </cell>
          <cell r="J642">
            <v>2.8141485314802954E-3</v>
          </cell>
          <cell r="K642">
            <v>4.4706882161882327E-3</v>
          </cell>
          <cell r="L642">
            <v>4.2782930368849012E-3</v>
          </cell>
          <cell r="M642">
            <v>4.896079693131718E-3</v>
          </cell>
          <cell r="N642">
            <v>6.0858608729299707E-3</v>
          </cell>
          <cell r="O642">
            <v>8.3907787021195012E-3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3.5669026112127299E-5</v>
          </cell>
          <cell r="E643">
            <v>2.85571110158232E-5</v>
          </cell>
          <cell r="F643">
            <v>5.1513672763995202E-5</v>
          </cell>
          <cell r="G643">
            <v>7.6833194690408598E-5</v>
          </cell>
          <cell r="H643">
            <v>9.7453402889958798E-5</v>
          </cell>
          <cell r="I643">
            <v>3.1579262212176699E-4</v>
          </cell>
          <cell r="J643">
            <v>4.0157794825397E-4</v>
          </cell>
          <cell r="K643">
            <v>5.0619404923062095E-4</v>
          </cell>
          <cell r="L643">
            <v>4.0463145042946599E-4</v>
          </cell>
          <cell r="M643">
            <v>7.1773845872478005E-4</v>
          </cell>
          <cell r="N643">
            <v>6.6679604850296596E-4</v>
          </cell>
          <cell r="O643">
            <v>1.0091454524625901E-3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3.5669026112127299E-5</v>
          </cell>
          <cell r="E644">
            <v>6.4226137127950506E-5</v>
          </cell>
          <cell r="F644">
            <v>1.15739809891946E-4</v>
          </cell>
          <cell r="G644">
            <v>1.2867508402097699E-4</v>
          </cell>
          <cell r="H644">
            <v>1.17378902206462E-4</v>
          </cell>
          <cell r="I644">
            <v>3.94705821175371E-4</v>
          </cell>
          <cell r="J644">
            <v>5.6531989529701101E-4</v>
          </cell>
          <cell r="K644">
            <v>7.77204081832588E-4</v>
          </cell>
          <cell r="L644">
            <v>7.7501199412164095E-4</v>
          </cell>
          <cell r="M644">
            <v>8.2267335986295205E-4</v>
          </cell>
          <cell r="N644">
            <v>1.1570015897254199E-3</v>
          </cell>
          <cell r="O644">
            <v>1.45914132407197E-3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  <cell r="K645">
            <v>3.78863516824526E-4</v>
          </cell>
          <cell r="L645">
            <v>4.6116353109802201E-4</v>
          </cell>
          <cell r="M645">
            <v>3.8317070090322598E-4</v>
          </cell>
          <cell r="N645">
            <v>4.78712015493945E-4</v>
          </cell>
          <cell r="O645">
            <v>6.8061567764328001E-4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4.9475022726230729E-3</v>
          </cell>
          <cell r="E646">
            <v>1.6499130056058322E-2</v>
          </cell>
          <cell r="F646">
            <v>1.7296835244698577E-2</v>
          </cell>
          <cell r="G646">
            <v>2.9431956189631655E-3</v>
          </cell>
          <cell r="H646">
            <v>4.3285939253030273E-3</v>
          </cell>
          <cell r="I646">
            <v>8.8818345722150804E-2</v>
          </cell>
          <cell r="J646">
            <v>0.14065387850161057</v>
          </cell>
          <cell r="K646">
            <v>0.14280089333609527</v>
          </cell>
          <cell r="L646">
            <v>0.14571853588089681</v>
          </cell>
          <cell r="M646">
            <v>0.1479963455044862</v>
          </cell>
          <cell r="N646">
            <v>0.14974336605472094</v>
          </cell>
          <cell r="O646">
            <v>0.15897612857955395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4.9475022726230729E-3</v>
          </cell>
          <cell r="E647">
            <v>1.6499130056058322E-2</v>
          </cell>
          <cell r="F647">
            <v>1.7296835244698577E-2</v>
          </cell>
          <cell r="G647">
            <v>2.9431956189631655E-3</v>
          </cell>
          <cell r="H647">
            <v>4.3285939253030273E-3</v>
          </cell>
          <cell r="I647">
            <v>8.8818345722150804E-2</v>
          </cell>
          <cell r="J647">
            <v>0.14065387850161057</v>
          </cell>
          <cell r="K647">
            <v>0.1431797568529197</v>
          </cell>
          <cell r="L647">
            <v>0.14617969941199482</v>
          </cell>
          <cell r="M647">
            <v>0.14837951620538939</v>
          </cell>
          <cell r="N647">
            <v>0.15022207807021487</v>
          </cell>
          <cell r="O647">
            <v>0.15965674425719711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1.6049164127694901E-3</v>
          </cell>
          <cell r="E648">
            <v>1.6207641595384001E-3</v>
          </cell>
          <cell r="F648">
            <v>8.7971559180471694E-6</v>
          </cell>
          <cell r="G648">
            <v>1.5785944158834799E-6</v>
          </cell>
          <cell r="H648">
            <v>1.4964018156555501E-5</v>
          </cell>
          <cell r="I648">
            <v>6.92229205110792E-3</v>
          </cell>
          <cell r="J648">
            <v>5.7656780047666703E-3</v>
          </cell>
          <cell r="K648">
            <v>1.2846139887300401E-3</v>
          </cell>
          <cell r="L648">
            <v>6.4402517893458102E-4</v>
          </cell>
          <cell r="M648">
            <v>3.5791002155060999E-3</v>
          </cell>
          <cell r="N648">
            <v>1.4981839613366799E-3</v>
          </cell>
          <cell r="O648">
            <v>3.1090455886746199E-3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1.6049164127694901E-3</v>
          </cell>
          <cell r="E649">
            <v>3.2256805723078902E-3</v>
          </cell>
          <cell r="F649">
            <v>3.23447772822594E-3</v>
          </cell>
          <cell r="G649">
            <v>3.2360563226418201E-3</v>
          </cell>
          <cell r="H649">
            <v>3.2510203407983699E-3</v>
          </cell>
          <cell r="I649">
            <v>1.0173312391906299E-2</v>
          </cell>
          <cell r="J649">
            <v>1.5938990396673E-2</v>
          </cell>
          <cell r="K649">
            <v>1.7223604385403001E-2</v>
          </cell>
          <cell r="L649">
            <v>1.78676295643376E-2</v>
          </cell>
          <cell r="M649">
            <v>1.9467647894323599E-2</v>
          </cell>
          <cell r="N649">
            <v>1.97114937460885E-2</v>
          </cell>
          <cell r="O649">
            <v>2.2817903007213199E-2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56.920770766208697</v>
          </cell>
          <cell r="F650">
            <v>0.38779871559332058</v>
          </cell>
          <cell r="G650">
            <v>287.3600056176868</v>
          </cell>
          <cell r="H650">
            <v>863.16935642540864</v>
          </cell>
          <cell r="I650">
            <v>811.482129796599</v>
          </cell>
          <cell r="J650">
            <v>68.146424130124075</v>
          </cell>
          <cell r="K650">
            <v>0.108140329774428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0.12693941631750758</v>
          </cell>
          <cell r="F651">
            <v>8.6483267783364398E-4</v>
          </cell>
          <cell r="G651">
            <v>0.64084359531827917</v>
          </cell>
          <cell r="H651">
            <v>1.9249601298942156</v>
          </cell>
          <cell r="I651">
            <v>1.8096920776346912</v>
          </cell>
          <cell r="J651">
            <v>0.15197382584177269</v>
          </cell>
          <cell r="K651">
            <v>2.4116451968527952E-4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0.77654530376819508</v>
          </cell>
          <cell r="F652">
            <v>5.2905691076851396E-3</v>
          </cell>
          <cell r="G652">
            <v>3.9203274981949039</v>
          </cell>
          <cell r="H652">
            <v>11.77584388029207</v>
          </cell>
          <cell r="I652">
            <v>11.070697541563433</v>
          </cell>
          <cell r="J652">
            <v>0.92969200723225198</v>
          </cell>
          <cell r="K652">
            <v>1.4753114566770482E-3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2.3881229745848901E-3</v>
          </cell>
          <cell r="F653">
            <v>2.5307215191289099E-6</v>
          </cell>
          <cell r="G653">
            <v>1.27903628938963E-2</v>
          </cell>
          <cell r="H653">
            <v>3.4713384318540499E-2</v>
          </cell>
          <cell r="I653">
            <v>7.8051663587305796E-3</v>
          </cell>
          <cell r="J653">
            <v>1.2592059674397701E-5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2.3881229745848901E-3</v>
          </cell>
          <cell r="F654">
            <v>2.0686340454669893E-5</v>
          </cell>
          <cell r="G654">
            <v>1.2797748537725287E-2</v>
          </cell>
          <cell r="H654">
            <v>3.8030357452820525E-2</v>
          </cell>
          <cell r="I654">
            <v>3.5914400033484228E-2</v>
          </cell>
          <cell r="J654">
            <v>4.0596327981200532E-3</v>
          </cell>
          <cell r="K654">
            <v>5.5663583008164107E-6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80.740014292158406</v>
          </cell>
          <cell r="E655">
            <v>102.280662110023</v>
          </cell>
          <cell r="F655">
            <v>134.59301234110899</v>
          </cell>
          <cell r="G655">
            <v>188.08308974465501</v>
          </cell>
          <cell r="H655">
            <v>171.85291782637901</v>
          </cell>
          <cell r="I655">
            <v>156.409630068523</v>
          </cell>
          <cell r="J655">
            <v>140.34118339824801</v>
          </cell>
          <cell r="K655">
            <v>1.81215716197304E-4</v>
          </cell>
          <cell r="L655">
            <v>6.5122798168323101E-2</v>
          </cell>
          <cell r="M655">
            <v>0.13165440114326901</v>
          </cell>
          <cell r="N655">
            <v>6.2881397746900297E-2</v>
          </cell>
          <cell r="O655">
            <v>0.11754864468413299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1.0927671783823401</v>
          </cell>
          <cell r="E656">
            <v>1.3843067965359901</v>
          </cell>
          <cell r="F656">
            <v>1.8216348809868601</v>
          </cell>
          <cell r="G656">
            <v>2.5455906725255799</v>
          </cell>
          <cell r="H656">
            <v>2.32592512840495</v>
          </cell>
          <cell r="I656">
            <v>2.1169095846742501</v>
          </cell>
          <cell r="J656">
            <v>1.8994328938066301</v>
          </cell>
          <cell r="K656">
            <v>2.4526449320519502E-6</v>
          </cell>
          <cell r="L656">
            <v>8.8139761958988397E-4</v>
          </cell>
          <cell r="M656">
            <v>1.78186255873527E-3</v>
          </cell>
          <cell r="N656">
            <v>8.5106162280296097E-4</v>
          </cell>
          <cell r="O656">
            <v>1.5909496908105599E-3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1.1090661303867895</v>
          </cell>
          <cell r="E657">
            <v>1.4049541498629496</v>
          </cell>
          <cell r="F657">
            <v>1.848805114575667</v>
          </cell>
          <cell r="G657">
            <v>2.5835589250639459</v>
          </cell>
          <cell r="H657">
            <v>2.3606170031096103</v>
          </cell>
          <cell r="I657">
            <v>2.1484839295126781</v>
          </cell>
          <cell r="J657">
            <v>1.9277635082176967</v>
          </cell>
          <cell r="K657">
            <v>2.4892268708420986E-6</v>
          </cell>
          <cell r="L657">
            <v>8.9454393088355961E-4</v>
          </cell>
          <cell r="M657">
            <v>1.8084395761438026E-3</v>
          </cell>
          <cell r="N657">
            <v>8.6375546355632648E-4</v>
          </cell>
          <cell r="O657">
            <v>1.6146791852216116E-3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1.2611840238150641E-4</v>
          </cell>
          <cell r="E658">
            <v>3.5552134753552523E-3</v>
          </cell>
          <cell r="F658">
            <v>6.3526345946965393E-2</v>
          </cell>
          <cell r="G658">
            <v>0.11048528317629577</v>
          </cell>
          <cell r="H658">
            <v>0.11511993862387758</v>
          </cell>
          <cell r="I658">
            <v>0.11999421078157085</v>
          </cell>
          <cell r="J658">
            <v>0.12422623531761762</v>
          </cell>
          <cell r="K658">
            <v>0.1283877856940992</v>
          </cell>
          <cell r="L658">
            <v>0.13192464945147817</v>
          </cell>
          <cell r="M658">
            <v>0.13559130480942755</v>
          </cell>
          <cell r="N658">
            <v>0.13972135440814279</v>
          </cell>
          <cell r="O658">
            <v>0.14422613099772405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3.3303581029092661E-4</v>
          </cell>
          <cell r="E659">
            <v>9.0715608693825254E-3</v>
          </cell>
          <cell r="F659">
            <v>0.15427331637816</v>
          </cell>
          <cell r="G659">
            <v>0.24720218039737404</v>
          </cell>
          <cell r="H659">
            <v>0.24480375436314336</v>
          </cell>
          <cell r="I659">
            <v>0.2535197022345711</v>
          </cell>
          <cell r="J659">
            <v>0.25043123439241721</v>
          </cell>
          <cell r="K659">
            <v>0.24170072771429743</v>
          </cell>
          <cell r="L659">
            <v>0.2452653038486908</v>
          </cell>
          <cell r="M659">
            <v>0.25000371360481016</v>
          </cell>
          <cell r="N659">
            <v>0.25761871324289232</v>
          </cell>
          <cell r="O659">
            <v>0.26592463579403425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6.4908906698424806E-5</v>
          </cell>
          <cell r="F660">
            <v>1.13222160507728E-3</v>
          </cell>
          <cell r="G660">
            <v>2.5195101800285702E-3</v>
          </cell>
          <cell r="H660">
            <v>2.7457981643463198E-3</v>
          </cell>
          <cell r="I660">
            <v>2.41855276003612E-4</v>
          </cell>
          <cell r="J660">
            <v>1.3307111339673299E-3</v>
          </cell>
          <cell r="K660">
            <v>1.59171207048188E-3</v>
          </cell>
          <cell r="L660">
            <v>9.6974540524796902E-4</v>
          </cell>
          <cell r="M660">
            <v>1.4703977134081E-3</v>
          </cell>
          <cell r="N660">
            <v>1.6897509654776599E-3</v>
          </cell>
          <cell r="O660">
            <v>6.8708911291148799E-4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6.4950397556371361E-5</v>
          </cell>
          <cell r="F661">
            <v>1.1970815439028785E-3</v>
          </cell>
          <cell r="G661">
            <v>2.5378745479443998E-3</v>
          </cell>
          <cell r="H661">
            <v>2.82440765624717E-3</v>
          </cell>
          <cell r="I661">
            <v>2.8497087113248869E-3</v>
          </cell>
          <cell r="J661">
            <v>2.9215826940341299E-3</v>
          </cell>
          <cell r="K661">
            <v>3.0038923526053999E-3</v>
          </cell>
          <cell r="L661">
            <v>3.1585907953095732E-3</v>
          </cell>
          <cell r="M661">
            <v>3.2520343980079885E-3</v>
          </cell>
          <cell r="N661">
            <v>3.3308043730614391E-3</v>
          </cell>
          <cell r="O661">
            <v>3.3608238417159033E-3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  <cell r="H662">
            <v>8.6240803730900295E-4</v>
          </cell>
          <cell r="I662">
            <v>0.15007376456576099</v>
          </cell>
          <cell r="J662">
            <v>0.24169232917304301</v>
          </cell>
          <cell r="K662">
            <v>0.24176003613529601</v>
          </cell>
          <cell r="L662">
            <v>0.24176352914068799</v>
          </cell>
          <cell r="M662">
            <v>0.24176634660191901</v>
          </cell>
          <cell r="N662">
            <v>0.241768935525253</v>
          </cell>
          <cell r="O662">
            <v>0.241771926335171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  <cell r="H663">
            <v>4.8085781474198726E-4</v>
          </cell>
          <cell r="I663">
            <v>8.3677492970000114E-2</v>
          </cell>
          <cell r="J663">
            <v>0.13476178353890822</v>
          </cell>
          <cell r="K663">
            <v>0.1347995352996795</v>
          </cell>
          <cell r="L663">
            <v>0.13480148291480712</v>
          </cell>
          <cell r="M663">
            <v>0.13480305386288777</v>
          </cell>
          <cell r="N663">
            <v>0.13480449738377673</v>
          </cell>
          <cell r="O663">
            <v>0.13480616498688236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  <cell r="H664">
            <v>8.7449007708678402E-4</v>
          </cell>
          <cell r="I664">
            <v>0.14922469057398199</v>
          </cell>
          <cell r="J664">
            <v>9.1640533880889205E-2</v>
          </cell>
          <cell r="K664">
            <v>2.5015821902761202E-4</v>
          </cell>
          <cell r="L664">
            <v>2.0386876932067099E-2</v>
          </cell>
          <cell r="M664">
            <v>0.12972870015822399</v>
          </cell>
          <cell r="N664">
            <v>9.1606250447069507E-2</v>
          </cell>
          <cell r="O664">
            <v>2.8713324386771299E-4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  <cell r="H665">
            <v>8.7449007708678402E-4</v>
          </cell>
          <cell r="I665">
            <v>0.15009113750045444</v>
          </cell>
          <cell r="J665">
            <v>0.24170792549399175</v>
          </cell>
          <cell r="K665">
            <v>0.24180009959458695</v>
          </cell>
          <cell r="L665">
            <v>0.24178768282062335</v>
          </cell>
          <cell r="M665">
            <v>0.24180009615614334</v>
          </cell>
          <cell r="N665">
            <v>0.24179283032652632</v>
          </cell>
          <cell r="O665">
            <v>0.24182566628446739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4.988425499414628E-4</v>
          </cell>
          <cell r="E666">
            <v>1.3580333556303997E-3</v>
          </cell>
          <cell r="F666">
            <v>2.3084598231087852E-2</v>
          </cell>
          <cell r="G666">
            <v>3.9969796146063059E-2</v>
          </cell>
          <cell r="H666">
            <v>4.1638096013036682E-2</v>
          </cell>
          <cell r="I666">
            <v>4.3410331993091619E-2</v>
          </cell>
          <cell r="J666">
            <v>4.4901806572557552E-2</v>
          </cell>
          <cell r="K666">
            <v>4.6419976011547612E-2</v>
          </cell>
          <cell r="L666">
            <v>4.7720334647822195E-2</v>
          </cell>
          <cell r="M666">
            <v>4.9078740326024932E-2</v>
          </cell>
          <cell r="N666">
            <v>5.057553054269643E-2</v>
          </cell>
          <cell r="O666">
            <v>5.2306415883278404E-2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1.8127817137654294E-3</v>
          </cell>
          <cell r="E667">
            <v>4.8425003056656226E-3</v>
          </cell>
          <cell r="F667">
            <v>7.7326518959177998E-2</v>
          </cell>
          <cell r="G667">
            <v>0.12899717552615644</v>
          </cell>
          <cell r="H667">
            <v>0.12293140163080687</v>
          </cell>
          <cell r="I667">
            <v>0.12619305336179637</v>
          </cell>
          <cell r="J667">
            <v>0.12545385787810831</v>
          </cell>
          <cell r="K667">
            <v>0.1210833262568715</v>
          </cell>
          <cell r="L667">
            <v>0.12259392667559851</v>
          </cell>
          <cell r="M667">
            <v>0.12506812204885953</v>
          </cell>
          <cell r="N667">
            <v>0.12888241598258024</v>
          </cell>
          <cell r="O667">
            <v>0.13329325818412116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1.22276872102998E-5</v>
          </cell>
          <cell r="F668">
            <v>4.0925724488133001E-4</v>
          </cell>
          <cell r="G668">
            <v>3.3401589392250298E-4</v>
          </cell>
          <cell r="H668">
            <v>6.7547178295126499E-4</v>
          </cell>
          <cell r="I668">
            <v>1.3926278982625699E-4</v>
          </cell>
          <cell r="J668">
            <v>3.6056012321659101E-4</v>
          </cell>
          <cell r="K668">
            <v>4.72571119052076E-4</v>
          </cell>
          <cell r="L668">
            <v>2.68549714450175E-4</v>
          </cell>
          <cell r="M668">
            <v>4.2257469474138697E-4</v>
          </cell>
          <cell r="N668">
            <v>4.8757344134877799E-4</v>
          </cell>
          <cell r="O668">
            <v>2.26142673579918E-4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7.9064600415131629E-6</v>
          </cell>
          <cell r="E669">
            <v>2.3024107532422167E-5</v>
          </cell>
          <cell r="F669">
            <v>4.3226554224569977E-4</v>
          </cell>
          <cell r="G669">
            <v>7.509553699153183E-4</v>
          </cell>
          <cell r="H669">
            <v>7.8903099455094304E-4</v>
          </cell>
          <cell r="I669">
            <v>8.203152387122357E-4</v>
          </cell>
          <cell r="J669">
            <v>8.4956038950048727E-4</v>
          </cell>
          <cell r="K669">
            <v>8.8034945121503679E-4</v>
          </cell>
          <cell r="L669">
            <v>9.0281182430617063E-4</v>
          </cell>
          <cell r="M669">
            <v>9.3231934606077447E-4</v>
          </cell>
          <cell r="N669">
            <v>9.5739550878317693E-4</v>
          </cell>
          <cell r="O669">
            <v>9.9718441962094902E-4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386.09036090557083</v>
          </cell>
          <cell r="E670">
            <v>452.65745783409034</v>
          </cell>
          <cell r="F670">
            <v>0.25147989308672919</v>
          </cell>
          <cell r="G670">
            <v>1.3110518582355177</v>
          </cell>
          <cell r="H670">
            <v>0.61719125000976405</v>
          </cell>
          <cell r="I670">
            <v>0.47727800681826799</v>
          </cell>
          <cell r="J670">
            <v>0.26414519940414999</v>
          </cell>
          <cell r="K670">
            <v>5.7405279212926402E-2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0.62524260480044613</v>
          </cell>
          <cell r="E671">
            <v>0.73304271920882214</v>
          </cell>
          <cell r="F671">
            <v>4.0725166782120488E-4</v>
          </cell>
          <cell r="G671">
            <v>2.1231441182550711E-3</v>
          </cell>
          <cell r="H671">
            <v>9.9949209794059101E-4</v>
          </cell>
          <cell r="I671">
            <v>7.7291373837225837E-4</v>
          </cell>
          <cell r="J671">
            <v>4.2776212318177353E-4</v>
          </cell>
          <cell r="K671">
            <v>9.2963279943592054E-5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5.2672627681523965</v>
          </cell>
          <cell r="E672">
            <v>6.1754087016929153</v>
          </cell>
          <cell r="F672">
            <v>3.4308307378817112E-3</v>
          </cell>
          <cell r="G672">
            <v>1.7886109935000217E-2</v>
          </cell>
          <cell r="H672">
            <v>8.4200716235984172E-3</v>
          </cell>
          <cell r="I672">
            <v>6.5112961366748613E-3</v>
          </cell>
          <cell r="J672">
            <v>3.6036180000566138E-3</v>
          </cell>
          <cell r="K672">
            <v>7.8315524164974688E-4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3.23411760597448E-6</v>
          </cell>
          <cell r="F673">
            <v>1.10817342201565E-6</v>
          </cell>
          <cell r="G673">
            <v>4.8075784321527203E-5</v>
          </cell>
          <cell r="H673">
            <v>9.1743982463815904E-6</v>
          </cell>
          <cell r="I673">
            <v>9.7908385601610604E-6</v>
          </cell>
          <cell r="J673">
            <v>4.5185839294666498E-6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1.1788855545733766E-2</v>
          </cell>
          <cell r="E674">
            <v>1.3791155463796572E-2</v>
          </cell>
          <cell r="F674">
            <v>7.5207836181916121E-6</v>
          </cell>
          <cell r="G674">
            <v>5.0224363299514142E-5</v>
          </cell>
          <cell r="H674">
            <v>2.1631166961728195E-5</v>
          </cell>
          <cell r="I674">
            <v>1.7183572764318851E-5</v>
          </cell>
          <cell r="J674">
            <v>9.5793352049796971E-6</v>
          </cell>
          <cell r="K674">
            <v>1.9376027735903101E-6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1.2760059684923517E-4</v>
          </cell>
          <cell r="E675">
            <v>8.7847399776419602E-3</v>
          </cell>
          <cell r="F675">
            <v>0.15397402493280099</v>
          </cell>
          <cell r="G675">
            <v>0.2483668146823769</v>
          </cell>
          <cell r="H675">
            <v>0.24844218815111316</v>
          </cell>
          <cell r="I675">
            <v>0.25539658077538963</v>
          </cell>
          <cell r="J675">
            <v>0.25331628136504492</v>
          </cell>
          <cell r="K675">
            <v>0.24754480774326751</v>
          </cell>
          <cell r="L675">
            <v>0.24968874455852866</v>
          </cell>
          <cell r="M675">
            <v>0.25816968178934319</v>
          </cell>
          <cell r="N675">
            <v>0.26332285118047355</v>
          </cell>
          <cell r="O675">
            <v>0.27958936417297986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1.2760059684923517E-4</v>
          </cell>
          <cell r="E676">
            <v>8.7847399776419602E-3</v>
          </cell>
          <cell r="F676">
            <v>0.15397402493280099</v>
          </cell>
          <cell r="G676">
            <v>0.2483668146823769</v>
          </cell>
          <cell r="H676">
            <v>0.24844218815111316</v>
          </cell>
          <cell r="I676">
            <v>0.25539658077538963</v>
          </cell>
          <cell r="J676">
            <v>0.25331628136504492</v>
          </cell>
          <cell r="K676">
            <v>0.24754480774326751</v>
          </cell>
          <cell r="L676">
            <v>0.24968874455852866</v>
          </cell>
          <cell r="M676">
            <v>0.25816968178934319</v>
          </cell>
          <cell r="N676">
            <v>0.26332285118047355</v>
          </cell>
          <cell r="O676">
            <v>0.27958936417297986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1.16916069625967E-3</v>
          </cell>
          <cell r="E677">
            <v>1.17547078383013E-3</v>
          </cell>
          <cell r="F677">
            <v>1.40006773373393E-2</v>
          </cell>
          <cell r="G677">
            <v>1.04712631226249E-2</v>
          </cell>
          <cell r="H677">
            <v>8.6573283295255203E-3</v>
          </cell>
          <cell r="I677">
            <v>1.6195485349849902E-2</v>
          </cell>
          <cell r="J677">
            <v>6.1342707781624701E-3</v>
          </cell>
          <cell r="K677">
            <v>1.45455122514484E-2</v>
          </cell>
          <cell r="L677">
            <v>9.1256527118182707E-3</v>
          </cell>
          <cell r="M677">
            <v>1.0784157095838401E-2</v>
          </cell>
          <cell r="N677">
            <v>1.55024903167879E-2</v>
          </cell>
          <cell r="O677">
            <v>6.9457175958253202E-3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1.16916069625967E-3</v>
          </cell>
          <cell r="E678">
            <v>2.3446314800897902E-3</v>
          </cell>
          <cell r="F678">
            <v>1.6345308817429099E-2</v>
          </cell>
          <cell r="G678">
            <v>2.6347137827203E-2</v>
          </cell>
          <cell r="H678">
            <v>2.6301751665514499E-2</v>
          </cell>
          <cell r="I678">
            <v>2.7051746870716101E-2</v>
          </cell>
          <cell r="J678">
            <v>2.6818676063326E-2</v>
          </cell>
          <cell r="K678">
            <v>2.6212116083975199E-2</v>
          </cell>
          <cell r="L678">
            <v>2.6430425342944201E-2</v>
          </cell>
          <cell r="M678">
            <v>2.7362112810656699E-2</v>
          </cell>
          <cell r="N678">
            <v>2.7903000571956198E-2</v>
          </cell>
          <cell r="O678">
            <v>2.9726034742585401E-2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4.1687064314610096E-3</v>
          </cell>
          <cell r="E679">
            <v>0.392339868521143</v>
          </cell>
          <cell r="F679">
            <v>0.49843684727303439</v>
          </cell>
          <cell r="G679">
            <v>0.62520183636894733</v>
          </cell>
          <cell r="H679">
            <v>0.642054446746538</v>
          </cell>
          <cell r="I679">
            <v>0.33365024362290935</v>
          </cell>
          <cell r="J679">
            <v>1.355646177295091</v>
          </cell>
          <cell r="K679">
            <v>0.84967189633067608</v>
          </cell>
          <cell r="L679">
            <v>1.6932113244186517</v>
          </cell>
          <cell r="M679">
            <v>0.1132378918248127</v>
          </cell>
          <cell r="N679">
            <v>6.0815143894259002E-2</v>
          </cell>
          <cell r="O679">
            <v>5.3435821765569602E-2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4.1425777747624567E-5</v>
          </cell>
          <cell r="E680">
            <v>3.8988075706719778E-3</v>
          </cell>
          <cell r="F680">
            <v>4.9531274019511328E-3</v>
          </cell>
          <cell r="G680">
            <v>6.2128319052079965E-3</v>
          </cell>
          <cell r="H680">
            <v>6.3803017195131276E-3</v>
          </cell>
          <cell r="I680">
            <v>3.428213197666384E-3</v>
          </cell>
          <cell r="J680">
            <v>1.4866182511388017E-2</v>
          </cell>
          <cell r="K680">
            <v>9.8601359677357274E-3</v>
          </cell>
          <cell r="L680">
            <v>2.0455988792136528E-2</v>
          </cell>
          <cell r="M680">
            <v>1.4424071173229365E-3</v>
          </cell>
          <cell r="N680">
            <v>7.9546947486459105E-4</v>
          </cell>
          <cell r="O680">
            <v>7.3892469614054328E-4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5.6871847632483054E-5</v>
          </cell>
          <cell r="E681">
            <v>5.3525220807795829E-3</v>
          </cell>
          <cell r="F681">
            <v>6.7999569887180894E-3</v>
          </cell>
          <cell r="G681">
            <v>8.5293565671070559E-3</v>
          </cell>
          <cell r="H681">
            <v>8.759269396269271E-3</v>
          </cell>
          <cell r="I681">
            <v>4.5518450698896241E-3</v>
          </cell>
          <cell r="J681">
            <v>1.8494490822579694E-2</v>
          </cell>
          <cell r="K681">
            <v>1.1591703906284806E-2</v>
          </cell>
          <cell r="L681">
            <v>2.3099745217171223E-2</v>
          </cell>
          <cell r="M681">
            <v>1.544855277282574E-3</v>
          </cell>
          <cell r="N681">
            <v>8.2967454153150028E-4</v>
          </cell>
          <cell r="O681">
            <v>7.2900166119467373E-4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1.5805439062978742E-3</v>
          </cell>
          <cell r="E682">
            <v>3.1539726213088803E-3</v>
          </cell>
          <cell r="F682">
            <v>0.10043001144364452</v>
          </cell>
          <cell r="G682">
            <v>0.17409745956255593</v>
          </cell>
          <cell r="H682">
            <v>0.1816923633006583</v>
          </cell>
          <cell r="I682">
            <v>0.18941949311999962</v>
          </cell>
          <cell r="J682">
            <v>0.19606044085315158</v>
          </cell>
          <cell r="K682">
            <v>0.20263973488066256</v>
          </cell>
          <cell r="L682">
            <v>0.20834370393393498</v>
          </cell>
          <cell r="M682">
            <v>0.21425562625598646</v>
          </cell>
          <cell r="N682">
            <v>0.22080060093441642</v>
          </cell>
          <cell r="O682">
            <v>0.22834130308773606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8.6382488351621888E-3</v>
          </cell>
          <cell r="E683">
            <v>1.7075123086741851E-2</v>
          </cell>
          <cell r="F683">
            <v>0.50470453781828506</v>
          </cell>
          <cell r="G683">
            <v>0.84423581098614675</v>
          </cell>
          <cell r="H683">
            <v>0.81193021193324399</v>
          </cell>
          <cell r="I683">
            <v>0.81866258464960695</v>
          </cell>
          <cell r="J683">
            <v>0.80180115432991061</v>
          </cell>
          <cell r="K683">
            <v>0.79392656256500438</v>
          </cell>
          <cell r="L683">
            <v>0.79798703803784976</v>
          </cell>
          <cell r="M683">
            <v>0.81732403577013235</v>
          </cell>
          <cell r="N683">
            <v>0.84229124532101152</v>
          </cell>
          <cell r="O683">
            <v>0.87105687086929096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9.0624068916920407E-6</v>
          </cell>
          <cell r="F684">
            <v>1.83335763496934E-3</v>
          </cell>
          <cell r="G684">
            <v>1.42402109843057E-3</v>
          </cell>
          <cell r="H684">
            <v>2.34603411768846E-3</v>
          </cell>
          <cell r="I684">
            <v>1.22586824453074E-3</v>
          </cell>
          <cell r="J684">
            <v>2.2473443411262402E-3</v>
          </cell>
          <cell r="K684">
            <v>1.5751495405235999E-3</v>
          </cell>
          <cell r="L684">
            <v>2.00817244384592E-3</v>
          </cell>
          <cell r="M684">
            <v>2.5167669415812602E-3</v>
          </cell>
          <cell r="N684">
            <v>1.64773581740656E-3</v>
          </cell>
          <cell r="O684">
            <v>2.6610300773155901E-3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3.4471472859831927E-5</v>
          </cell>
          <cell r="E685">
            <v>5.6494950056184804E-5</v>
          </cell>
          <cell r="F685">
            <v>1.8899270742098345E-3</v>
          </cell>
          <cell r="G685">
            <v>3.2796958438168658E-3</v>
          </cell>
          <cell r="H685">
            <v>3.4270421923920996E-3</v>
          </cell>
          <cell r="I685">
            <v>3.5718702986732554E-3</v>
          </cell>
          <cell r="J685">
            <v>3.6967681100139082E-3</v>
          </cell>
          <cell r="K685">
            <v>3.8224316489325902E-3</v>
          </cell>
          <cell r="L685">
            <v>3.92855364929472E-3</v>
          </cell>
          <cell r="M685">
            <v>4.0412880026450626E-3</v>
          </cell>
          <cell r="N685">
            <v>4.164437418793126E-3</v>
          </cell>
          <cell r="O685">
            <v>4.3086681338045888E-3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1.5182218472589407E-3</v>
          </cell>
          <cell r="E686">
            <v>4.4183134202513807E-3</v>
          </cell>
          <cell r="F686">
            <v>7.6862372139165025E-2</v>
          </cell>
          <cell r="G686">
            <v>0.12982231903924576</v>
          </cell>
          <cell r="H686">
            <v>0.12460974470817746</v>
          </cell>
          <cell r="I686">
            <v>0.12798451044235906</v>
          </cell>
          <cell r="J686">
            <v>0.12792859045866439</v>
          </cell>
          <cell r="K686">
            <v>0.12711700106773974</v>
          </cell>
          <cell r="L686">
            <v>0.12661192920382661</v>
          </cell>
          <cell r="M686">
            <v>0.13277975856089058</v>
          </cell>
          <cell r="N686">
            <v>0.13443116533941252</v>
          </cell>
          <cell r="O686">
            <v>0.14589712863634655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1.5182218472589407E-3</v>
          </cell>
          <cell r="E687">
            <v>4.4183134202513807E-3</v>
          </cell>
          <cell r="F687">
            <v>7.6862372139165025E-2</v>
          </cell>
          <cell r="G687">
            <v>0.12982231903924576</v>
          </cell>
          <cell r="H687">
            <v>0.12460974470817746</v>
          </cell>
          <cell r="I687">
            <v>0.12798451044235906</v>
          </cell>
          <cell r="J687">
            <v>0.12792859045866439</v>
          </cell>
          <cell r="K687">
            <v>0.12711700106773974</v>
          </cell>
          <cell r="L687">
            <v>0.12661192920382661</v>
          </cell>
          <cell r="M687">
            <v>0.13277975856089058</v>
          </cell>
          <cell r="N687">
            <v>0.13443116533941252</v>
          </cell>
          <cell r="O687">
            <v>0.14589712863634655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1.0382170137793901E-3</v>
          </cell>
          <cell r="E688">
            <v>1.0073099682830699E-3</v>
          </cell>
          <cell r="F688">
            <v>6.2429397811240199E-3</v>
          </cell>
          <cell r="G688">
            <v>5.9339298747230398E-3</v>
          </cell>
          <cell r="H688">
            <v>4.1001137681908597E-3</v>
          </cell>
          <cell r="I688">
            <v>8.2465574199153593E-3</v>
          </cell>
          <cell r="J688">
            <v>3.2876278162548098E-3</v>
          </cell>
          <cell r="K688">
            <v>7.3757596815205804E-3</v>
          </cell>
          <cell r="L688">
            <v>4.6632173690716403E-3</v>
          </cell>
          <cell r="M688">
            <v>5.7091234189660103E-3</v>
          </cell>
          <cell r="N688">
            <v>7.8018751076560202E-3</v>
          </cell>
          <cell r="O688">
            <v>4.0880675717058501E-3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1.0382170137793901E-3</v>
          </cell>
          <cell r="E689">
            <v>2.0455269820624602E-3</v>
          </cell>
          <cell r="F689">
            <v>8.2884667631864806E-3</v>
          </cell>
          <cell r="G689">
            <v>1.3810375679173001E-2</v>
          </cell>
          <cell r="H689">
            <v>1.3232575126312599E-2</v>
          </cell>
          <cell r="I689">
            <v>1.3592778291309801E-2</v>
          </cell>
          <cell r="J689">
            <v>1.3660139310051901E-2</v>
          </cell>
          <cell r="K689">
            <v>1.34803887307353E-2</v>
          </cell>
          <cell r="L689">
            <v>1.35177870843474E-2</v>
          </cell>
          <cell r="M689">
            <v>1.41512655226086E-2</v>
          </cell>
          <cell r="N689">
            <v>1.43369565556164E-2</v>
          </cell>
          <cell r="O689">
            <v>1.5742817894821001E-2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3.6934215061521299E-3</v>
          </cell>
          <cell r="E690">
            <v>0.323341763079461</v>
          </cell>
          <cell r="F690">
            <v>0.55512158048033378</v>
          </cell>
          <cell r="G690">
            <v>258.80398815667456</v>
          </cell>
          <cell r="H690">
            <v>162.17405342462001</v>
          </cell>
          <cell r="I690">
            <v>79.785724969250523</v>
          </cell>
          <cell r="J690">
            <v>5.4645576026333762</v>
          </cell>
          <cell r="K690">
            <v>3.407357960240788</v>
          </cell>
          <cell r="L690">
            <v>2.2375937005700761</v>
          </cell>
          <cell r="M690">
            <v>0.15930632125218069</v>
          </cell>
          <cell r="N690">
            <v>0.1418159945372611</v>
          </cell>
          <cell r="O690">
            <v>9.1838577816604011E-2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3.0007112719190023E-5</v>
          </cell>
          <cell r="E691">
            <v>2.6269822481364427E-3</v>
          </cell>
          <cell r="F691">
            <v>4.51007170738074E-3</v>
          </cell>
          <cell r="G691">
            <v>2.1026466737840503</v>
          </cell>
          <cell r="H691">
            <v>1.3175791317439942</v>
          </cell>
          <cell r="I691">
            <v>0.68611317254407123</v>
          </cell>
          <cell r="J691">
            <v>4.9444400005807118E-2</v>
          </cell>
          <cell r="K691">
            <v>3.2673409275918157E-2</v>
          </cell>
          <cell r="L691">
            <v>2.2289759580847113E-2</v>
          </cell>
          <cell r="M691">
            <v>1.6703394964330493E-3</v>
          </cell>
          <cell r="N691">
            <v>1.5292998335691909E-3</v>
          </cell>
          <cell r="O691">
            <v>1.0471359804601478E-3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5.0387742239456011E-5</v>
          </cell>
          <cell r="E692">
            <v>4.4112109560635803E-3</v>
          </cell>
          <cell r="F692">
            <v>7.5732821347930827E-3</v>
          </cell>
          <cell r="G692">
            <v>3.5307501794907843</v>
          </cell>
          <cell r="H692">
            <v>2.2124700330780311</v>
          </cell>
          <cell r="I692">
            <v>1.0884819231821359</v>
          </cell>
          <cell r="J692">
            <v>7.4550581209186534E-2</v>
          </cell>
          <cell r="K692">
            <v>4.6485101776818395E-2</v>
          </cell>
          <cell r="L692">
            <v>3.0526517060983253E-2</v>
          </cell>
          <cell r="M692">
            <v>2.173346811080226E-3</v>
          </cell>
          <cell r="N692">
            <v>1.9347338954605903E-3</v>
          </cell>
          <cell r="O692">
            <v>1.2529137492033285E-3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1.5909172855366831E-4</v>
          </cell>
          <cell r="E693">
            <v>2.580038930270273E-4</v>
          </cell>
          <cell r="F693">
            <v>3.8988042869344153E-4</v>
          </cell>
          <cell r="G693">
            <v>1.7377083852719024E-4</v>
          </cell>
          <cell r="H693">
            <v>1.1299240206018577E-4</v>
          </cell>
          <cell r="I693">
            <v>1.3978760522433866E-4</v>
          </cell>
          <cell r="J693">
            <v>1.3878397994296558E-4</v>
          </cell>
          <cell r="K693">
            <v>1.7805472919817957E-4</v>
          </cell>
          <cell r="L693">
            <v>2.3954605825716123E-4</v>
          </cell>
          <cell r="M693">
            <v>3.2766222881530096E-4</v>
          </cell>
          <cell r="N693">
            <v>3.5158884117996131E-4</v>
          </cell>
          <cell r="O693">
            <v>6.1492359444481658E-4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1.3041683926518122E-3</v>
          </cell>
          <cell r="E694">
            <v>2.0835512125435642E-3</v>
          </cell>
          <cell r="F694">
            <v>3.0870372200718582E-3</v>
          </cell>
          <cell r="G694">
            <v>1.296443589945464E-3</v>
          </cell>
          <cell r="H694">
            <v>7.5644986233018802E-4</v>
          </cell>
          <cell r="I694">
            <v>8.9182351124799156E-4</v>
          </cell>
          <cell r="J694">
            <v>8.4285050618019858E-4</v>
          </cell>
          <cell r="K694">
            <v>1.0337216418289999E-3</v>
          </cell>
          <cell r="L694">
            <v>1.3651203532987284E-3</v>
          </cell>
          <cell r="M694">
            <v>1.8672750485537186E-3</v>
          </cell>
          <cell r="N694">
            <v>2.0036275552997159E-3</v>
          </cell>
          <cell r="O694">
            <v>3.5043144546300889E-3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1.5563756540488899E-6</v>
          </cell>
          <cell r="F695">
            <v>1.53902602643242E-6</v>
          </cell>
          <cell r="G695">
            <v>1.7171595987158E-6</v>
          </cell>
          <cell r="H695">
            <v>3.0938018624772701E-6</v>
          </cell>
          <cell r="I695">
            <v>2.8150352505785099E-6</v>
          </cell>
          <cell r="J695">
            <v>3.1648173927035398E-6</v>
          </cell>
          <cell r="K695">
            <v>4.33835073283179E-6</v>
          </cell>
          <cell r="L695">
            <v>4.0577138790667803E-6</v>
          </cell>
          <cell r="M695">
            <v>5.4255968160704101E-6</v>
          </cell>
          <cell r="N695">
            <v>5.5775953580534004E-6</v>
          </cell>
          <cell r="O695">
            <v>8.2891107932521901E-6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2.053488242101183E-6</v>
          </cell>
          <cell r="F696">
            <v>3.5566542817657511E-6</v>
          </cell>
          <cell r="G696">
            <v>2.0074387906377789E-6</v>
          </cell>
          <cell r="H696">
            <v>3.5220503656271156E-6</v>
          </cell>
          <cell r="I696">
            <v>3.6954623238982202E-6</v>
          </cell>
          <cell r="J696">
            <v>3.9544889736978337E-6</v>
          </cell>
          <cell r="K696">
            <v>5.9953144701201052E-6</v>
          </cell>
          <cell r="L696">
            <v>4.9979456542683399E-6</v>
          </cell>
          <cell r="M696">
            <v>6.4485983933472547E-6</v>
          </cell>
          <cell r="N696">
            <v>7.2433958173609897E-6</v>
          </cell>
          <cell r="O696">
            <v>1.1829795924305006E-5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2.9712721124803858</v>
          </cell>
          <cell r="E697">
            <v>2.971220325553273</v>
          </cell>
          <cell r="F697">
            <v>3.1539094070274536</v>
          </cell>
          <cell r="G697">
            <v>2.9686776991331802</v>
          </cell>
          <cell r="H697">
            <v>2.9771466586367685</v>
          </cell>
          <cell r="I697">
            <v>2.9739987415610907</v>
          </cell>
          <cell r="J697">
            <v>2.9740580378580055</v>
          </cell>
          <cell r="K697">
            <v>2.9236795001747096</v>
          </cell>
          <cell r="L697">
            <v>2.6871574348040412</v>
          </cell>
          <cell r="M697">
            <v>2.6035907755313743</v>
          </cell>
          <cell r="N697">
            <v>2.7025998783272631</v>
          </cell>
          <cell r="O697">
            <v>2.6867432731428753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3.4115309569507401E-4</v>
          </cell>
          <cell r="E698">
            <v>2.8350996887930002E-4</v>
          </cell>
          <cell r="F698">
            <v>1.7838807724650699E-4</v>
          </cell>
          <cell r="G698">
            <v>4.9289454629655102E-3</v>
          </cell>
          <cell r="H698">
            <v>9.6640674503974903E-3</v>
          </cell>
          <cell r="I698">
            <v>3.8580201322552798E-3</v>
          </cell>
          <cell r="J698">
            <v>6.3286224382668298E-3</v>
          </cell>
          <cell r="K698">
            <v>1.69080769792463</v>
          </cell>
          <cell r="L698">
            <v>1.5088669249912701</v>
          </cell>
          <cell r="M698">
            <v>1.3463004933220299</v>
          </cell>
          <cell r="N698">
            <v>1.2028725749401501</v>
          </cell>
          <cell r="O698">
            <v>1.07323769185935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3.0159155741742762</v>
          </cell>
          <cell r="E699">
            <v>3.0158163803690514</v>
          </cell>
          <cell r="F699">
            <v>3.2011319657269524</v>
          </cell>
          <cell r="G699">
            <v>3.0179318502290231</v>
          </cell>
          <cell r="H699">
            <v>3.0313598212652071</v>
          </cell>
          <cell r="I699">
            <v>3.0222705354952297</v>
          </cell>
          <cell r="J699">
            <v>3.0248399329478706</v>
          </cell>
          <cell r="K699">
            <v>4.6833135787056017</v>
          </cell>
          <cell r="L699">
            <v>4.258609240975038</v>
          </cell>
          <cell r="M699">
            <v>4.0088050007568938</v>
          </cell>
          <cell r="N699">
            <v>3.9637236651413379</v>
          </cell>
          <cell r="O699">
            <v>3.8160621274537667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8.1824685242227833E-3</v>
          </cell>
          <cell r="E700">
            <v>1.6411477315023359E-2</v>
          </cell>
          <cell r="F700">
            <v>0.50400539168533143</v>
          </cell>
          <cell r="G700">
            <v>0.84411342947486501</v>
          </cell>
          <cell r="H700">
            <v>0.81252084824772919</v>
          </cell>
          <cell r="I700">
            <v>0.81932498070506055</v>
          </cell>
          <cell r="J700">
            <v>0.80280127868649831</v>
          </cell>
          <cell r="K700">
            <v>0.79637362985769466</v>
          </cell>
          <cell r="L700">
            <v>0.79959610707314632</v>
          </cell>
          <cell r="M700">
            <v>0.81972143415331289</v>
          </cell>
          <cell r="N700">
            <v>0.84436648704446149</v>
          </cell>
          <cell r="O700">
            <v>0.87541602543802011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8.1824685242227833E-3</v>
          </cell>
          <cell r="E701">
            <v>1.6411477315023359E-2</v>
          </cell>
          <cell r="F701">
            <v>0.50400539168533143</v>
          </cell>
          <cell r="G701">
            <v>0.84411342947486501</v>
          </cell>
          <cell r="H701">
            <v>0.81252084824772919</v>
          </cell>
          <cell r="I701">
            <v>0.81932498070506055</v>
          </cell>
          <cell r="J701">
            <v>0.80280127868649831</v>
          </cell>
          <cell r="K701">
            <v>0.79637362985769466</v>
          </cell>
          <cell r="L701">
            <v>0.79959610707314632</v>
          </cell>
          <cell r="M701">
            <v>0.81972143415331289</v>
          </cell>
          <cell r="N701">
            <v>0.84436648704446149</v>
          </cell>
          <cell r="O701">
            <v>0.87541602543802011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1.3684978129271E-3</v>
          </cell>
          <cell r="E702">
            <v>1.3459784128927699E-3</v>
          </cell>
          <cell r="F702">
            <v>5.0590786847807601E-2</v>
          </cell>
          <cell r="G702">
            <v>3.7223515981296702E-2</v>
          </cell>
          <cell r="H702">
            <v>5.7634964071376901E-2</v>
          </cell>
          <cell r="I702">
            <v>2.8975967845809199E-2</v>
          </cell>
          <cell r="J702">
            <v>5.0221962025394598E-2</v>
          </cell>
          <cell r="K702">
            <v>3.3973731930454498E-2</v>
          </cell>
          <cell r="L702">
            <v>4.2842447201507199E-2</v>
          </cell>
          <cell r="M702">
            <v>5.4135701827160203E-2</v>
          </cell>
          <cell r="N702">
            <v>3.5133401190427897E-2</v>
          </cell>
          <cell r="O702">
            <v>5.7446670050174599E-2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1.3684978129271E-3</v>
          </cell>
          <cell r="E703">
            <v>2.7144762258198701E-3</v>
          </cell>
          <cell r="F703">
            <v>5.3305263073627401E-2</v>
          </cell>
          <cell r="G703">
            <v>8.9227351522347106E-2</v>
          </cell>
          <cell r="H703">
            <v>8.5894392000102501E-2</v>
          </cell>
          <cell r="I703">
            <v>8.6610931917186093E-2</v>
          </cell>
          <cell r="J703">
            <v>8.4870158664647505E-2</v>
          </cell>
          <cell r="K703">
            <v>8.4195693955849096E-2</v>
          </cell>
          <cell r="L703">
            <v>8.4532988397437697E-2</v>
          </cell>
          <cell r="M703">
            <v>8.6660921894752899E-2</v>
          </cell>
          <cell r="N703">
            <v>8.9269103017588197E-2</v>
          </cell>
          <cell r="O703">
            <v>9.2580071240602496E-2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1.8108953169543598E-2</v>
          </cell>
          <cell r="E704">
            <v>46.0953078937684</v>
          </cell>
          <cell r="F704">
            <v>102.39264719729925</v>
          </cell>
          <cell r="G704">
            <v>83.338384474728258</v>
          </cell>
          <cell r="H704">
            <v>403.80623568123303</v>
          </cell>
          <cell r="I704">
            <v>265.80749705873706</v>
          </cell>
          <cell r="J704">
            <v>172.27260641471392</v>
          </cell>
          <cell r="K704">
            <v>18.546823038602241</v>
          </cell>
          <cell r="L704">
            <v>11.978180697215848</v>
          </cell>
          <cell r="M704">
            <v>0.19888040468786922</v>
          </cell>
          <cell r="N704">
            <v>0.17451748311209669</v>
          </cell>
          <cell r="O704">
            <v>0.1069344416079719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1.3676408232594E-4</v>
          </cell>
          <cell r="E705">
            <v>0.34812517458079884</v>
          </cell>
          <cell r="F705">
            <v>0.77329905819262001</v>
          </cell>
          <cell r="G705">
            <v>0.62939572312670555</v>
          </cell>
          <cell r="H705">
            <v>3.049662161218559</v>
          </cell>
          <cell r="I705">
            <v>2.1258663249285652</v>
          </cell>
          <cell r="J705">
            <v>1.4546876079974971</v>
          </cell>
          <cell r="K705">
            <v>0.16591098721238945</v>
          </cell>
          <cell r="L705">
            <v>0.11272742112611447</v>
          </cell>
          <cell r="M705">
            <v>1.9411113379372515E-3</v>
          </cell>
          <cell r="N705">
            <v>1.752002739633912E-3</v>
          </cell>
          <cell r="O705">
            <v>1.1350852158587648E-3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2.4705256711519312E-4</v>
          </cell>
          <cell r="E706">
            <v>0.62885822501730404</v>
          </cell>
          <cell r="F706">
            <v>1.396898324656197</v>
          </cell>
          <cell r="G706">
            <v>1.1369493107057052</v>
          </cell>
          <cell r="H706">
            <v>5.5089527378067364</v>
          </cell>
          <cell r="I706">
            <v>3.6262960035298351</v>
          </cell>
          <cell r="J706">
            <v>2.3502401966536652</v>
          </cell>
          <cell r="K706">
            <v>0.25302623517874817</v>
          </cell>
          <cell r="L706">
            <v>0.16341310637402223</v>
          </cell>
          <cell r="M706">
            <v>2.7132388088386039E-3</v>
          </cell>
          <cell r="N706">
            <v>2.3808660724706234E-3</v>
          </cell>
          <cell r="O706">
            <v>1.4588600492219921E-3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4.6117277947405755E-4</v>
          </cell>
          <cell r="E707">
            <v>1.0593573701171042E-3</v>
          </cell>
          <cell r="F707">
            <v>1.9234197076928505E-3</v>
          </cell>
          <cell r="G707">
            <v>1.7531813700323025E-3</v>
          </cell>
          <cell r="H707">
            <v>1.9246484792755129E-3</v>
          </cell>
          <cell r="I707">
            <v>2.4113648658825541E-3</v>
          </cell>
          <cell r="J707">
            <v>2.6652243474931904E-3</v>
          </cell>
          <cell r="K707">
            <v>5.5242422197774709E-3</v>
          </cell>
          <cell r="L707">
            <v>4.1854286084593755E-3</v>
          </cell>
          <cell r="M707">
            <v>5.5437313695283676E-3</v>
          </cell>
          <cell r="N707">
            <v>5.8524386388785913E-3</v>
          </cell>
          <cell r="O707">
            <v>1.0074462278949982E-2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4.6117277947405755E-4</v>
          </cell>
          <cell r="E708">
            <v>1.0593573701171042E-3</v>
          </cell>
          <cell r="F708">
            <v>1.9234197076928505E-3</v>
          </cell>
          <cell r="G708">
            <v>1.7531813700323025E-3</v>
          </cell>
          <cell r="H708">
            <v>1.9246484792755129E-3</v>
          </cell>
          <cell r="I708">
            <v>2.4113648658825541E-3</v>
          </cell>
          <cell r="J708">
            <v>2.6652243474931904E-3</v>
          </cell>
          <cell r="K708">
            <v>5.5242422197774709E-3</v>
          </cell>
          <cell r="L708">
            <v>4.1854286084593755E-3</v>
          </cell>
          <cell r="M708">
            <v>5.5437313695283676E-3</v>
          </cell>
          <cell r="N708">
            <v>5.8524386388785913E-3</v>
          </cell>
          <cell r="O708">
            <v>1.0074462278949982E-2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6.6975061167538199E-4</v>
          </cell>
          <cell r="E709">
            <v>5.2399304949336703E-4</v>
          </cell>
          <cell r="F709">
            <v>3.8043026397310798E-4</v>
          </cell>
          <cell r="G709">
            <v>4.5703643512096098E-4</v>
          </cell>
          <cell r="H709">
            <v>5.0973959694245103E-4</v>
          </cell>
          <cell r="I709">
            <v>5.76703409177225E-4</v>
          </cell>
          <cell r="J709">
            <v>6.6873494035689298E-4</v>
          </cell>
          <cell r="K709">
            <v>7.6629115572321297E-4</v>
          </cell>
          <cell r="L709">
            <v>8.8906650355661805E-4</v>
          </cell>
          <cell r="M709">
            <v>9.8127208686484696E-4</v>
          </cell>
          <cell r="N709">
            <v>1.0962800733111001E-3</v>
          </cell>
          <cell r="O709">
            <v>1.5169365679076499E-3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6.6975061167538199E-4</v>
          </cell>
          <cell r="E710">
            <v>1.1937436611687501E-3</v>
          </cell>
          <cell r="F710">
            <v>1.5741739251418599E-3</v>
          </cell>
          <cell r="G710">
            <v>9.97369527462693E-4</v>
          </cell>
          <cell r="H710">
            <v>6.2826491939343195E-4</v>
          </cell>
          <cell r="I710">
            <v>9.8946664869636902E-4</v>
          </cell>
          <cell r="J710">
            <v>9.6776199947743997E-4</v>
          </cell>
          <cell r="K710">
            <v>1.2175955133857501E-3</v>
          </cell>
          <cell r="L710">
            <v>1.44975925629572E-3</v>
          </cell>
          <cell r="M710">
            <v>1.21183771777899E-3</v>
          </cell>
          <cell r="N710">
            <v>1.7664754746871401E-3</v>
          </cell>
          <cell r="O710">
            <v>2.2567752460539701E-3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2.5232460912677404E-4</v>
          </cell>
          <cell r="F711">
            <v>3.7958560394480941E-4</v>
          </cell>
          <cell r="G711">
            <v>8.579839630575573E-5</v>
          </cell>
          <cell r="H711">
            <v>1.2358222578103383E-4</v>
          </cell>
          <cell r="I711">
            <v>1.3015148830815566E-4</v>
          </cell>
          <cell r="J711">
            <v>1.0136279596762136E-4</v>
          </cell>
          <cell r="K711">
            <v>1.0060723022744199E-4</v>
          </cell>
          <cell r="L711">
            <v>1.2615038652880243E-4</v>
          </cell>
          <cell r="M711">
            <v>9.9204436350142943E-5</v>
          </cell>
          <cell r="N711">
            <v>1.2596665539913341E-4</v>
          </cell>
          <cell r="O711">
            <v>1.0700470158855271E-4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2.3010358305407817E-4</v>
          </cell>
          <cell r="F712">
            <v>3.4615730841997731E-4</v>
          </cell>
          <cell r="G712">
            <v>7.8242540347418611E-5</v>
          </cell>
          <cell r="H712">
            <v>1.1052466083017285E-4</v>
          </cell>
          <cell r="I712">
            <v>1.1261876901233329E-4</v>
          </cell>
          <cell r="J712">
            <v>8.1888230213495849E-5</v>
          </cell>
          <cell r="K712">
            <v>7.6463451091486473E-5</v>
          </cell>
          <cell r="L712">
            <v>9.2564611725982427E-5</v>
          </cell>
          <cell r="M712">
            <v>6.673642063826465E-5</v>
          </cell>
          <cell r="N712">
            <v>8.3182944698492316E-5</v>
          </cell>
          <cell r="O712">
            <v>6.7821983049656719E-5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2.6245595676011701E-5</v>
          </cell>
          <cell r="F713">
            <v>1.13975046659601E-5</v>
          </cell>
          <cell r="G713">
            <v>2.73891705924888E-7</v>
          </cell>
          <cell r="H713">
            <v>1.5475955593635401E-6</v>
          </cell>
          <cell r="I713">
            <v>1.4138893364491699E-6</v>
          </cell>
          <cell r="J713">
            <v>9.3745666582528903E-7</v>
          </cell>
          <cell r="K713">
            <v>1.06457818971364E-6</v>
          </cell>
          <cell r="L713">
            <v>1.0358165407562901E-6</v>
          </cell>
          <cell r="M713">
            <v>9.4125483003367002E-7</v>
          </cell>
          <cell r="N713">
            <v>1.0207709876604201E-6</v>
          </cell>
          <cell r="O713">
            <v>1.4934285412014101E-6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2.5896184099844701E-5</v>
          </cell>
          <cell r="F714">
            <v>3.5629293969788589E-5</v>
          </cell>
          <cell r="G714">
            <v>7.0618215517919815E-7</v>
          </cell>
          <cell r="H714">
            <v>2.0093650354482991E-6</v>
          </cell>
          <cell r="I714">
            <v>2.7763362605429496E-6</v>
          </cell>
          <cell r="J714">
            <v>2.5207546744413929E-6</v>
          </cell>
          <cell r="K714">
            <v>2.3525152466590399E-6</v>
          </cell>
          <cell r="L714">
            <v>2.343903968427656E-6</v>
          </cell>
          <cell r="M714">
            <v>2.204030029222261E-6</v>
          </cell>
          <cell r="N714">
            <v>2.2758886259399459E-6</v>
          </cell>
          <cell r="O714">
            <v>3.2479716380565059E-6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8.2992584056298995</v>
          </cell>
          <cell r="E715">
            <v>10.155213403567764</v>
          </cell>
          <cell r="F715">
            <v>1.4305600273260464</v>
          </cell>
          <cell r="G715">
            <v>9.5860448484125199E-2</v>
          </cell>
          <cell r="H715">
            <v>2.6374657132468921E-2</v>
          </cell>
          <cell r="I715">
            <v>2.461711814746783E-2</v>
          </cell>
          <cell r="J715">
            <v>2.4240044692119572E-2</v>
          </cell>
          <cell r="K715">
            <v>1.765527916731565E-2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1.4030521041973238E-2</v>
          </cell>
          <cell r="E716">
            <v>1.7243331294511884E-2</v>
          </cell>
          <cell r="F716">
            <v>2.4631761412539609E-3</v>
          </cell>
          <cell r="G716">
            <v>1.6915446218468983E-4</v>
          </cell>
          <cell r="H716">
            <v>5.263771545210862E-5</v>
          </cell>
          <cell r="I716">
            <v>5.2227112666125195E-5</v>
          </cell>
          <cell r="J716">
            <v>5.3984807510861953E-5</v>
          </cell>
          <cell r="K716">
            <v>4.0237668348590807E-5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0.11322317060886626</v>
          </cell>
          <cell r="E717">
            <v>0.13854315693816835</v>
          </cell>
          <cell r="F717">
            <v>1.9516507876208004E-2</v>
          </cell>
          <cell r="G717">
            <v>1.3077823804109837E-3</v>
          </cell>
          <cell r="H717">
            <v>3.5981796906505998E-4</v>
          </cell>
          <cell r="I717">
            <v>3.3584062956982077E-4</v>
          </cell>
          <cell r="J717">
            <v>3.3069638052004864E-4</v>
          </cell>
          <cell r="K717">
            <v>2.4086329014073207E-4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1.8979718797829101E-5</v>
          </cell>
          <cell r="F718">
            <v>4.3696592448881799E-6</v>
          </cell>
          <cell r="G718">
            <v>6.8350892960747405E-8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3.057837904074789E-4</v>
          </cell>
          <cell r="E719">
            <v>3.7798586700903906E-4</v>
          </cell>
          <cell r="F719">
            <v>6.5060080025294256E-5</v>
          </cell>
          <cell r="G719">
            <v>-2.3728353709537775E-7</v>
          </cell>
          <cell r="H719">
            <v>-3.6277033151523002E-7</v>
          </cell>
          <cell r="I719">
            <v>-3.5654491405119316E-7</v>
          </cell>
          <cell r="J719">
            <v>-3.3643736606487699E-7</v>
          </cell>
          <cell r="K719">
            <v>-1.8401747615829299E-7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0.42057319655724801</v>
          </cell>
          <cell r="E720">
            <v>3.2071820527970401</v>
          </cell>
          <cell r="F720">
            <v>4.3453440370495624</v>
          </cell>
          <cell r="G720">
            <v>96.513974583507888</v>
          </cell>
          <cell r="H720">
            <v>74.003600874270674</v>
          </cell>
          <cell r="I720">
            <v>25.710855226509871</v>
          </cell>
          <cell r="J720">
            <v>80.575362942145077</v>
          </cell>
          <cell r="K720">
            <v>51.517171004329249</v>
          </cell>
          <cell r="L720">
            <v>52.285175830685361</v>
          </cell>
          <cell r="M720">
            <v>62.538912209665483</v>
          </cell>
          <cell r="N720">
            <v>56.977694081676376</v>
          </cell>
          <cell r="O720">
            <v>54.249029211417195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3.0237576037373654E-3</v>
          </cell>
          <cell r="E721">
            <v>2.3058390782150186E-2</v>
          </cell>
          <cell r="F721">
            <v>3.124133249679158E-2</v>
          </cell>
          <cell r="G721">
            <v>0.69389791575572568</v>
          </cell>
          <cell r="H721">
            <v>0.53205708941811392</v>
          </cell>
          <cell r="I721">
            <v>0.19495556344851384</v>
          </cell>
          <cell r="J721">
            <v>0.64384341295006031</v>
          </cell>
          <cell r="K721">
            <v>0.43484090694572414</v>
          </cell>
          <cell r="L721">
            <v>0.46435931761765992</v>
          </cell>
          <cell r="M721">
            <v>0.58735260983769588</v>
          </cell>
          <cell r="N721">
            <v>0.56337373129050461</v>
          </cell>
          <cell r="O721">
            <v>0.53732581507968968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5.7376970880934092E-3</v>
          </cell>
          <cell r="E722">
            <v>4.375418898768129E-2</v>
          </cell>
          <cell r="F722">
            <v>5.9281637613227238E-2</v>
          </cell>
          <cell r="G722">
            <v>1.3166981525717321</v>
          </cell>
          <cell r="H722">
            <v>1.0095989205221101</v>
          </cell>
          <cell r="I722">
            <v>0.35076200854720208</v>
          </cell>
          <cell r="J722">
            <v>1.099254610397612</v>
          </cell>
          <cell r="K722">
            <v>0.70282634385169518</v>
          </cell>
          <cell r="L722">
            <v>0.71330389946364781</v>
          </cell>
          <cell r="M722">
            <v>0.85319116247838334</v>
          </cell>
          <cell r="N722">
            <v>0.77732188378821698</v>
          </cell>
          <cell r="O722">
            <v>0.74009589647226748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1.3398932142248311E-4</v>
          </cell>
          <cell r="E723">
            <v>2.957950134516382E-4</v>
          </cell>
          <cell r="F723">
            <v>3.929181142645804E-4</v>
          </cell>
          <cell r="G723">
            <v>2.0520062577113768E-4</v>
          </cell>
          <cell r="H723">
            <v>1.7963745168749829E-4</v>
          </cell>
          <cell r="I723">
            <v>1.777000098551759E-4</v>
          </cell>
          <cell r="J723">
            <v>1.5203257536941265E-4</v>
          </cell>
          <cell r="K723">
            <v>1.5156603192628427E-4</v>
          </cell>
          <cell r="L723">
            <v>1.7767901223588359E-4</v>
          </cell>
          <cell r="M723">
            <v>1.520153143423641E-4</v>
          </cell>
          <cell r="N723">
            <v>1.7921364239774519E-4</v>
          </cell>
          <cell r="O723">
            <v>1.6363904062404949E-4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1.5029730021408553E-4</v>
          </cell>
          <cell r="E724">
            <v>3.317965302502868E-4</v>
          </cell>
          <cell r="F724">
            <v>4.4074058404229512E-4</v>
          </cell>
          <cell r="G724">
            <v>2.3017580601365694E-4</v>
          </cell>
          <cell r="H724">
            <v>1.9726643061167287E-4</v>
          </cell>
          <cell r="I724">
            <v>1.8765882076236267E-4</v>
          </cell>
          <cell r="J724">
            <v>1.5017338870305621E-4</v>
          </cell>
          <cell r="K724">
            <v>1.4033691815523808E-4</v>
          </cell>
          <cell r="L724">
            <v>1.5763356476336955E-4</v>
          </cell>
          <cell r="M724">
            <v>1.2421819167882789E-4</v>
          </cell>
          <cell r="N724">
            <v>1.4289737124192648E-4</v>
          </cell>
          <cell r="O724">
            <v>1.2579758164799477E-4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1.0676746997559601E-5</v>
          </cell>
          <cell r="F725">
            <v>5.3508185296429999E-6</v>
          </cell>
          <cell r="G725">
            <v>1.2189884059007999E-6</v>
          </cell>
          <cell r="H725">
            <v>2.6904185388872702E-6</v>
          </cell>
          <cell r="I725">
            <v>2.5873707612445902E-6</v>
          </cell>
          <cell r="J725">
            <v>2.0612019795621901E-6</v>
          </cell>
          <cell r="K725">
            <v>2.4136305816249701E-6</v>
          </cell>
          <cell r="L725">
            <v>2.1692148325036E-6</v>
          </cell>
          <cell r="M725">
            <v>2.0292554304890498E-6</v>
          </cell>
          <cell r="N725">
            <v>2.12897586779545E-6</v>
          </cell>
          <cell r="O725">
            <v>2.8238807905271799E-6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6.319443597654231E-6</v>
          </cell>
          <cell r="E726">
            <v>1.6825656984534388E-5</v>
          </cell>
          <cell r="F726">
            <v>2.1491782139185152E-5</v>
          </cell>
          <cell r="G726">
            <v>5.3283655590353897E-6</v>
          </cell>
          <cell r="H726">
            <v>5.6198983567085894E-6</v>
          </cell>
          <cell r="I726">
            <v>5.5595653662378918E-6</v>
          </cell>
          <cell r="J726">
            <v>5.5272168693533714E-6</v>
          </cell>
          <cell r="K726">
            <v>5.490839222668864E-6</v>
          </cell>
          <cell r="L726">
            <v>5.4423476035602229E-6</v>
          </cell>
          <cell r="M726">
            <v>5.4776792144692557E-6</v>
          </cell>
          <cell r="N726">
            <v>5.5872738430959357E-6</v>
          </cell>
          <cell r="O726">
            <v>6.8248210785871818E-6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38.025550150508799</v>
          </cell>
          <cell r="E727">
            <v>28.419353282027455</v>
          </cell>
          <cell r="F727">
            <v>2.1374182289628254</v>
          </cell>
          <cell r="G727">
            <v>0.27106730629393622</v>
          </cell>
          <cell r="H727">
            <v>3.9810629115407295E-2</v>
          </cell>
          <cell r="I727">
            <v>3.7179373470121804E-2</v>
          </cell>
          <cell r="J727">
            <v>3.8121238636211099E-2</v>
          </cell>
          <cell r="K727">
            <v>2.8751088852979098E-2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4.5374310693364624E-2</v>
          </cell>
          <cell r="E728">
            <v>3.4053288215612883E-2</v>
          </cell>
          <cell r="F728">
            <v>2.5785803822462095E-3</v>
          </cell>
          <cell r="G728">
            <v>3.3524406269217421E-4</v>
          </cell>
          <cell r="H728">
            <v>5.5549025765605727E-5</v>
          </cell>
          <cell r="I728">
            <v>5.500883726473792E-5</v>
          </cell>
          <cell r="J728">
            <v>5.9046808517523911E-5</v>
          </cell>
          <cell r="K728">
            <v>4.5575342931320503E-5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0.51876603206696781</v>
          </cell>
          <cell r="E729">
            <v>0.38771286878618677</v>
          </cell>
          <cell r="F729">
            <v>2.9159866697992171E-2</v>
          </cell>
          <cell r="G729">
            <v>3.6980532918681605E-3</v>
          </cell>
          <cell r="H729">
            <v>5.4311908752261091E-4</v>
          </cell>
          <cell r="I729">
            <v>5.0722201187069322E-4</v>
          </cell>
          <cell r="J729">
            <v>5.2007146843398582E-4</v>
          </cell>
          <cell r="K729">
            <v>3.9223859281008319E-4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2.1062797987978401E-6</v>
          </cell>
          <cell r="F730">
            <v>1.0659262245546701E-6</v>
          </cell>
          <cell r="G730">
            <v>2.8174510819289601E-7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9.8779274464382266E-4</v>
          </cell>
          <cell r="E731">
            <v>7.3988260176060085E-4</v>
          </cell>
          <cell r="F731">
            <v>6.5521731503272477E-5</v>
          </cell>
          <cell r="G731">
            <v>3.3750225904831009E-6</v>
          </cell>
          <cell r="H731">
            <v>-3.0211161300829999E-7</v>
          </cell>
          <cell r="I731">
            <v>-2.9993285136810843E-7</v>
          </cell>
          <cell r="J731">
            <v>-2.35055143484277E-7</v>
          </cell>
          <cell r="K731">
            <v>-7.5514638299240893E-8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7.3960018364469101E-4</v>
          </cell>
          <cell r="H732">
            <v>2.4419451715938182E-3</v>
          </cell>
          <cell r="I732">
            <v>4.316988838355993E-3</v>
          </cell>
          <cell r="J732">
            <v>6.5167515819040929E-3</v>
          </cell>
          <cell r="K732">
            <v>1.0001220369500446E-2</v>
          </cell>
          <cell r="L732">
            <v>1.5296623316276695E-2</v>
          </cell>
          <cell r="M732">
            <v>1.9598216584123047E-2</v>
          </cell>
          <cell r="N732">
            <v>1.9229843591677748E-2</v>
          </cell>
          <cell r="O732">
            <v>2.7114527399045081E-2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1.5942689792527645E-4</v>
          </cell>
          <cell r="H733">
            <v>5.2057215577266621E-4</v>
          </cell>
          <cell r="I733">
            <v>9.0838241332339537E-4</v>
          </cell>
          <cell r="J733">
            <v>1.3531021361170271E-3</v>
          </cell>
          <cell r="K733">
            <v>2.0411206587069839E-3</v>
          </cell>
          <cell r="L733">
            <v>3.1028528864337846E-3</v>
          </cell>
          <cell r="M733">
            <v>3.9691727823620813E-3</v>
          </cell>
          <cell r="N733">
            <v>3.8945672156210872E-3</v>
          </cell>
          <cell r="O733">
            <v>5.4914304930218987E-3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2.8018855623929801E-4</v>
          </cell>
          <cell r="H734">
            <v>6.5470256458342196E-4</v>
          </cell>
          <cell r="I734">
            <v>9.2239911360521396E-4</v>
          </cell>
          <cell r="J734">
            <v>1.3678330153479099E-3</v>
          </cell>
          <cell r="K734">
            <v>2.4250592669169098E-3</v>
          </cell>
          <cell r="L734">
            <v>3.1128239743009102E-3</v>
          </cell>
          <cell r="M734">
            <v>3.5670066398849499E-3</v>
          </cell>
          <cell r="N734">
            <v>3.6335009672400602E-3</v>
          </cell>
          <cell r="O734">
            <v>4.9869666168701502E-3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2.8018855623929801E-4</v>
          </cell>
          <cell r="H735">
            <v>9.3460134295348047E-4</v>
          </cell>
          <cell r="I735">
            <v>1.6350975880566514E-3</v>
          </cell>
          <cell r="J735">
            <v>2.6283087825588799E-3</v>
          </cell>
          <cell r="K735">
            <v>4.1061440783421712E-3</v>
          </cell>
          <cell r="L735">
            <v>6.1510217876694605E-3</v>
          </cell>
          <cell r="M735">
            <v>7.9182344473349812E-3</v>
          </cell>
          <cell r="N735">
            <v>7.7498415252038036E-3</v>
          </cell>
          <cell r="O735">
            <v>1.1017480959997614E-2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3.5084025073471173E-3</v>
          </cell>
          <cell r="E736">
            <v>0.10451618501288233</v>
          </cell>
          <cell r="F736">
            <v>0.10588783441900163</v>
          </cell>
          <cell r="G736">
            <v>0.10238018976654141</v>
          </cell>
          <cell r="H736">
            <v>3.0290791199156324E-2</v>
          </cell>
          <cell r="I736">
            <v>4.4412379611051135E-2</v>
          </cell>
          <cell r="J736">
            <v>0.11700653805023373</v>
          </cell>
          <cell r="K736">
            <v>0.19863359765615618</v>
          </cell>
          <cell r="L736">
            <v>0.17566344122323338</v>
          </cell>
          <cell r="M736">
            <v>0.19456455730795849</v>
          </cell>
          <cell r="N736">
            <v>0.1779700097814349</v>
          </cell>
          <cell r="O736">
            <v>0.22207305381530795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3.5084025073471173E-3</v>
          </cell>
          <cell r="E737">
            <v>0.10451618501288233</v>
          </cell>
          <cell r="F737">
            <v>0.10588783441900163</v>
          </cell>
          <cell r="G737">
            <v>0.10238018976654141</v>
          </cell>
          <cell r="H737">
            <v>3.0290791199156324E-2</v>
          </cell>
          <cell r="I737">
            <v>4.4412379611051135E-2</v>
          </cell>
          <cell r="J737">
            <v>0.11700653805023373</v>
          </cell>
          <cell r="K737">
            <v>0.19863359765615618</v>
          </cell>
          <cell r="L737">
            <v>0.17566344122323338</v>
          </cell>
          <cell r="M737">
            <v>0.19456455730795849</v>
          </cell>
          <cell r="N737">
            <v>0.1779700097814349</v>
          </cell>
          <cell r="O737">
            <v>0.22207305381530795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1.41963945243455E-3</v>
          </cell>
          <cell r="E738">
            <v>9.6513774341037608E-3</v>
          </cell>
          <cell r="F738">
            <v>1.3939029358185699E-4</v>
          </cell>
          <cell r="G738">
            <v>1.2742470197105399E-3</v>
          </cell>
          <cell r="H738">
            <v>1.87123193361331E-3</v>
          </cell>
          <cell r="I738">
            <v>2.56983023638313E-3</v>
          </cell>
          <cell r="J738">
            <v>8.8393893575033199E-3</v>
          </cell>
          <cell r="K738">
            <v>1.1316243037503899E-2</v>
          </cell>
          <cell r="L738">
            <v>3.2961909121480902E-3</v>
          </cell>
          <cell r="M738">
            <v>1.1513908307263201E-2</v>
          </cell>
          <cell r="N738">
            <v>6.7454067123156498E-3</v>
          </cell>
          <cell r="O738">
            <v>9.0391541019137697E-3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1.41963945243455E-3</v>
          </cell>
          <cell r="E739">
            <v>1.1071016886538301E-2</v>
          </cell>
          <cell r="F739">
            <v>1.12104071801202E-2</v>
          </cell>
          <cell r="G739">
            <v>1.08249969404976E-2</v>
          </cell>
          <cell r="H739">
            <v>3.2168947058591902E-3</v>
          </cell>
          <cell r="I739">
            <v>4.7086501422205704E-3</v>
          </cell>
          <cell r="J739">
            <v>1.2379473927633401E-2</v>
          </cell>
          <cell r="K739">
            <v>2.1033479304422599E-2</v>
          </cell>
          <cell r="L739">
            <v>1.8588485499500401E-2</v>
          </cell>
          <cell r="M739">
            <v>2.0607906165857701E-2</v>
          </cell>
          <cell r="N739">
            <v>1.8843142693374199E-2</v>
          </cell>
          <cell r="O739">
            <v>2.3554869615533498E-2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7.6921011857553089E-4</v>
          </cell>
          <cell r="E740">
            <v>1.7646769440175748E-3</v>
          </cell>
          <cell r="F740">
            <v>1.8312125574073402E-3</v>
          </cell>
          <cell r="G740">
            <v>3.2350912844760323E-4</v>
          </cell>
          <cell r="H740">
            <v>2.5808786754857714E-4</v>
          </cell>
          <cell r="I740">
            <v>1.9046934443358497E-4</v>
          </cell>
          <cell r="J740">
            <v>1.6603238631344847E-4</v>
          </cell>
          <cell r="K740">
            <v>1.6841007673488187E-4</v>
          </cell>
          <cell r="L740">
            <v>1.9547041307462512E-4</v>
          </cell>
          <cell r="M740">
            <v>1.7017613954909363E-4</v>
          </cell>
          <cell r="N740">
            <v>1.9640420290317474E-4</v>
          </cell>
          <cell r="O740">
            <v>1.7853735807863482E-4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9.2675351513032923E-4</v>
          </cell>
          <cell r="E741">
            <v>2.126103806286772E-3</v>
          </cell>
          <cell r="F741">
            <v>2.2062667059955139E-3</v>
          </cell>
          <cell r="G741">
            <v>3.897676521998672E-4</v>
          </cell>
          <cell r="H741">
            <v>3.0602426425891147E-4</v>
          </cell>
          <cell r="I741">
            <v>2.1575764051452837E-4</v>
          </cell>
          <cell r="J741">
            <v>1.7582566754376205E-4</v>
          </cell>
          <cell r="K741">
            <v>1.6708218425720185E-4</v>
          </cell>
          <cell r="L741">
            <v>1.8547673153834272E-4</v>
          </cell>
          <cell r="M741">
            <v>1.4893782453322978E-4</v>
          </cell>
          <cell r="N741">
            <v>1.6749716860697497E-4</v>
          </cell>
          <cell r="O741">
            <v>1.4690034910246779E-4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8.64917824420906E-6</v>
          </cell>
          <cell r="F742">
            <v>4.1563737116436999E-6</v>
          </cell>
          <cell r="G742">
            <v>1.2865209005687499E-6</v>
          </cell>
          <cell r="H742">
            <v>2.7108082482410599E-6</v>
          </cell>
          <cell r="I742">
            <v>2.7486683474221999E-6</v>
          </cell>
          <cell r="J742">
            <v>2.2731707722298398E-6</v>
          </cell>
          <cell r="K742">
            <v>2.6932830036941202E-6</v>
          </cell>
          <cell r="L742">
            <v>2.4155834231453101E-6</v>
          </cell>
          <cell r="M742">
            <v>2.2097671610460398E-6</v>
          </cell>
          <cell r="N742">
            <v>2.3117550034593298E-6</v>
          </cell>
          <cell r="O742">
            <v>3.0123506073799699E-6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5.3634998197328107E-5</v>
          </cell>
          <cell r="E743">
            <v>1.1650089770238378E-4</v>
          </cell>
          <cell r="F743">
            <v>1.1493515219469372E-4</v>
          </cell>
          <cell r="G743">
            <v>8.6766807787562944E-6</v>
          </cell>
          <cell r="H743">
            <v>6.646980254013571E-6</v>
          </cell>
          <cell r="I743">
            <v>5.8088129252525145E-6</v>
          </cell>
          <cell r="J743">
            <v>5.9365327781084447E-6</v>
          </cell>
          <cell r="K743">
            <v>6.0704213907957309E-6</v>
          </cell>
          <cell r="L743">
            <v>6.080469268873836E-6</v>
          </cell>
          <cell r="M743">
            <v>6.1126026777927822E-6</v>
          </cell>
          <cell r="N743">
            <v>6.186935429420261E-6</v>
          </cell>
          <cell r="O743">
            <v>7.3967498544057335E-6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11.3637888436</v>
          </cell>
          <cell r="E744">
            <v>9.1068534433479815</v>
          </cell>
          <cell r="F744">
            <v>6.1886896853112541</v>
          </cell>
          <cell r="G744">
            <v>7.5979288341362459</v>
          </cell>
          <cell r="H744">
            <v>0.86304135421006112</v>
          </cell>
          <cell r="I744">
            <v>5.1271624136784197E-2</v>
          </cell>
          <cell r="J744">
            <v>7.1475272004458495E-2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8.9839863523250713E-3</v>
          </cell>
          <cell r="E745">
            <v>7.2321631113257219E-3</v>
          </cell>
          <cell r="F745">
            <v>4.9344389428856291E-3</v>
          </cell>
          <cell r="G745">
            <v>6.5757996277960298E-3</v>
          </cell>
          <cell r="H745">
            <v>8.0445631617468729E-4</v>
          </cell>
          <cell r="I745">
            <v>5.120853007664477E-5</v>
          </cell>
          <cell r="J745">
            <v>7.3249222084258728E-5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0.15503122569713526</v>
          </cell>
          <cell r="E746">
            <v>0.12424083824485652</v>
          </cell>
          <cell r="F746">
            <v>8.4429600072459296E-2</v>
          </cell>
          <cell r="G746">
            <v>0.10365523648207711</v>
          </cell>
          <cell r="H746">
            <v>1.1774097601774374E-2</v>
          </cell>
          <cell r="I746">
            <v>6.9947645479923829E-4</v>
          </cell>
          <cell r="J746">
            <v>9.7510603007446798E-4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1.3395145295354899E-6</v>
          </cell>
          <cell r="F747">
            <v>4.24928748290367E-6</v>
          </cell>
          <cell r="G747">
            <v>7.6507422491311797E-5</v>
          </cell>
          <cell r="H747">
            <v>3.2980135891245899E-7</v>
          </cell>
          <cell r="I747">
            <v>5.1364282130297199E-8</v>
          </cell>
          <cell r="J747">
            <v>7.8091768414139595E-8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1.9666469804793259E-4</v>
          </cell>
          <cell r="E748">
            <v>1.5525592736381988E-4</v>
          </cell>
          <cell r="F748">
            <v>1.3461040537713015E-4</v>
          </cell>
          <cell r="G748">
            <v>1.3917506643013717E-4</v>
          </cell>
          <cell r="H748">
            <v>1.6489208542503E-5</v>
          </cell>
          <cell r="I748">
            <v>1.1947935897305198E-7</v>
          </cell>
          <cell r="J748">
            <v>1.0650583175164981E-7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3.9459293755362906E-4</v>
          </cell>
          <cell r="H749">
            <v>1.0859869404015168E-3</v>
          </cell>
          <cell r="I749">
            <v>1.7757628226533996E-3</v>
          </cell>
          <cell r="J749">
            <v>2.457121088567106E-3</v>
          </cell>
          <cell r="K749">
            <v>3.4013859841236379E-3</v>
          </cell>
          <cell r="L749">
            <v>4.2188006690631668E-3</v>
          </cell>
          <cell r="M749">
            <v>5.6895861970372701E-3</v>
          </cell>
          <cell r="N749">
            <v>5.669529596766679E-3</v>
          </cell>
          <cell r="O749">
            <v>8.0503476453227391E-3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1.4609754474076731E-4</v>
          </cell>
          <cell r="H750">
            <v>3.98297500346104E-4</v>
          </cell>
          <cell r="I750">
            <v>6.446925815440462E-4</v>
          </cell>
          <cell r="J750">
            <v>8.8079315176380708E-4</v>
          </cell>
          <cell r="K750">
            <v>1.2017304317786057E-3</v>
          </cell>
          <cell r="L750">
            <v>1.4776080004368403E-3</v>
          </cell>
          <cell r="M750">
            <v>1.9873421803390345E-3</v>
          </cell>
          <cell r="N750">
            <v>1.9803365165997791E-3</v>
          </cell>
          <cell r="O750">
            <v>2.8119435909546341E-3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1.4546849613975401E-4</v>
          </cell>
          <cell r="H751">
            <v>2.62532427557665E-4</v>
          </cell>
          <cell r="I751">
            <v>3.18346603209222E-4</v>
          </cell>
          <cell r="J751">
            <v>4.23298913374684E-4</v>
          </cell>
          <cell r="K751">
            <v>6.0864688564783004E-4</v>
          </cell>
          <cell r="L751">
            <v>7.4309682287706396E-4</v>
          </cell>
          <cell r="M751">
            <v>9.0532160479570196E-4</v>
          </cell>
          <cell r="N751">
            <v>9.60322218006151E-4</v>
          </cell>
          <cell r="O751">
            <v>1.3674210304926201E-3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1.4546849613975401E-4</v>
          </cell>
          <cell r="H752">
            <v>4.0780296686606857E-4</v>
          </cell>
          <cell r="I752">
            <v>6.6951488040250856E-4</v>
          </cell>
          <cell r="J752">
            <v>9.6189060714002377E-4</v>
          </cell>
          <cell r="K752">
            <v>1.3484871016612152E-3</v>
          </cell>
          <cell r="L752">
            <v>1.6597197513745995E-3</v>
          </cell>
          <cell r="M752">
            <v>2.2523863288592036E-3</v>
          </cell>
          <cell r="N752">
            <v>2.2491669462521573E-3</v>
          </cell>
          <cell r="O752">
            <v>3.2284456716397915E-3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6.7256263636944404E-4</v>
          </cell>
          <cell r="E753">
            <v>1.1078231872953075E-3</v>
          </cell>
          <cell r="F753">
            <v>1.4993149104043741E-3</v>
          </cell>
          <cell r="G753">
            <v>2.1043849963054393E-2</v>
          </cell>
          <cell r="H753">
            <v>3.4038709071092306E-2</v>
          </cell>
          <cell r="I753">
            <v>3.5056927301364636E-2</v>
          </cell>
          <cell r="J753">
            <v>3.3930143904522751E-2</v>
          </cell>
          <cell r="K753">
            <v>6.3673212251820502E-2</v>
          </cell>
          <cell r="L753">
            <v>5.5279501234931742E-2</v>
          </cell>
          <cell r="M753">
            <v>9.0086169652577444E-2</v>
          </cell>
          <cell r="N753">
            <v>6.9207836926827068E-2</v>
          </cell>
          <cell r="O753">
            <v>0.13946400382807486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6.7256263636944404E-4</v>
          </cell>
          <cell r="E754">
            <v>1.1078231872953075E-3</v>
          </cell>
          <cell r="F754">
            <v>1.4993149104043741E-3</v>
          </cell>
          <cell r="G754">
            <v>2.1043849963054393E-2</v>
          </cell>
          <cell r="H754">
            <v>3.4038709071092306E-2</v>
          </cell>
          <cell r="I754">
            <v>3.5056927301364636E-2</v>
          </cell>
          <cell r="J754">
            <v>3.3930143904522751E-2</v>
          </cell>
          <cell r="K754">
            <v>6.3673212251820502E-2</v>
          </cell>
          <cell r="L754">
            <v>5.5279501234931742E-2</v>
          </cell>
          <cell r="M754">
            <v>9.0086169652577444E-2</v>
          </cell>
          <cell r="N754">
            <v>6.9207836926827068E-2</v>
          </cell>
          <cell r="O754">
            <v>0.13946400382807486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8.7959533487061805E-4</v>
          </cell>
          <cell r="E755">
            <v>6.2300669762056498E-6</v>
          </cell>
          <cell r="F755">
            <v>2.5938643119867E-5</v>
          </cell>
          <cell r="G755">
            <v>1.3175610209059899E-3</v>
          </cell>
          <cell r="H755">
            <v>2.2659478334745801E-3</v>
          </cell>
          <cell r="I755">
            <v>6.4858011562659299E-4</v>
          </cell>
          <cell r="J755">
            <v>1.0399281858275199E-3</v>
          </cell>
          <cell r="K755">
            <v>5.0791964276946603E-3</v>
          </cell>
          <cell r="L755">
            <v>2.8306018053901899E-5</v>
          </cell>
          <cell r="M755">
            <v>4.4620646554740196E-3</v>
          </cell>
          <cell r="N755">
            <v>2.8721110420748099E-3</v>
          </cell>
          <cell r="O755">
            <v>7.5007877509646803E-3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8.7959533487061805E-4</v>
          </cell>
          <cell r="E756">
            <v>8.8582540184682396E-4</v>
          </cell>
          <cell r="F756">
            <v>9.1176404496669098E-4</v>
          </cell>
          <cell r="G756">
            <v>2.22932506587268E-3</v>
          </cell>
          <cell r="H756">
            <v>3.6110631689010098E-3</v>
          </cell>
          <cell r="I756">
            <v>3.7244987287573198E-3</v>
          </cell>
          <cell r="J756">
            <v>3.5997220701257399E-3</v>
          </cell>
          <cell r="K756">
            <v>6.7677047291487798E-3</v>
          </cell>
          <cell r="L756">
            <v>5.8684145257167997E-3</v>
          </cell>
          <cell r="M756">
            <v>9.5695671012225904E-3</v>
          </cell>
          <cell r="N756">
            <v>7.3488526791642998E-3</v>
          </cell>
          <cell r="O756">
            <v>1.48349634485135E-2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1.7859350346039363E-4</v>
          </cell>
          <cell r="F757">
            <v>2.7539855074657909E-4</v>
          </cell>
          <cell r="G757">
            <v>1.4044591535677367E-4</v>
          </cell>
          <cell r="H757">
            <v>1.7602873862056242E-4</v>
          </cell>
          <cell r="I757">
            <v>1.7439826334481856E-4</v>
          </cell>
          <cell r="J757">
            <v>1.5014476550305399E-4</v>
          </cell>
          <cell r="K757">
            <v>1.498161886354751E-4</v>
          </cell>
          <cell r="L757">
            <v>1.7603838256730737E-4</v>
          </cell>
          <cell r="M757">
            <v>1.4987321061395891E-4</v>
          </cell>
          <cell r="N757">
            <v>1.7666763771953645E-4</v>
          </cell>
          <cell r="O757">
            <v>1.6050420867650097E-4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2.1343639242721462E-4</v>
          </cell>
          <cell r="F758">
            <v>3.2912772308130818E-4</v>
          </cell>
          <cell r="G758">
            <v>1.6784636016469384E-4</v>
          </cell>
          <cell r="H758">
            <v>2.0621402596298269E-4</v>
          </cell>
          <cell r="I758">
            <v>1.9684307494638437E-4</v>
          </cell>
          <cell r="J758">
            <v>1.5902189380847495E-4</v>
          </cell>
          <cell r="K758">
            <v>1.4929056426970263E-4</v>
          </cell>
          <cell r="L758">
            <v>1.6855133382276974E-4</v>
          </cell>
          <cell r="M758">
            <v>1.3284055033895755E-4</v>
          </cell>
          <cell r="N758">
            <v>1.5305191789458545E-4</v>
          </cell>
          <cell r="O758">
            <v>1.3434276793548592E-4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1.2782196860799599E-5</v>
          </cell>
          <cell r="F759">
            <v>5.7957171793226603E-6</v>
          </cell>
          <cell r="G759">
            <v>1.14910678624926E-6</v>
          </cell>
          <cell r="H759">
            <v>2.6438942734911602E-6</v>
          </cell>
          <cell r="I759">
            <v>2.6027369640887402E-6</v>
          </cell>
          <cell r="J759">
            <v>2.1056873164919201E-6</v>
          </cell>
          <cell r="K759">
            <v>2.4547670679105899E-6</v>
          </cell>
          <cell r="L759">
            <v>2.2059697152915598E-6</v>
          </cell>
          <cell r="M759">
            <v>2.02514691086146E-6</v>
          </cell>
          <cell r="N759">
            <v>2.1379746491776499E-6</v>
          </cell>
          <cell r="O759">
            <v>2.84997341965216E-6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1.26120255449284E-5</v>
          </cell>
          <cell r="F760">
            <v>1.7588932806413073E-5</v>
          </cell>
          <cell r="G760">
            <v>4.7892388804334999E-6</v>
          </cell>
          <cell r="H760">
            <v>5.5408519222302105E-6</v>
          </cell>
          <cell r="I760">
            <v>5.5101991087322548E-6</v>
          </cell>
          <cell r="J760">
            <v>5.5821884619089909E-6</v>
          </cell>
          <cell r="K760">
            <v>5.5767297375369055E-6</v>
          </cell>
          <cell r="L760">
            <v>5.5415456449361639E-6</v>
          </cell>
          <cell r="M760">
            <v>5.526225774326811E-6</v>
          </cell>
          <cell r="N760">
            <v>5.6172929044542664E-6</v>
          </cell>
          <cell r="O760">
            <v>6.8674211725912153E-6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1.4783080247363309</v>
          </cell>
          <cell r="E761">
            <v>0.18800241370238599</v>
          </cell>
          <cell r="F761">
            <v>0.21284753226324718</v>
          </cell>
          <cell r="G761">
            <v>0.20873117324026591</v>
          </cell>
          <cell r="H761">
            <v>0.14671698853480411</v>
          </cell>
          <cell r="I761">
            <v>0.14773496893801641</v>
          </cell>
          <cell r="J761">
            <v>8.0490937075036406E-2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7.7941887535642605E-4</v>
          </cell>
          <cell r="E762">
            <v>1.0012487607874435E-4</v>
          </cell>
          <cell r="F762">
            <v>1.1475415366309259E-4</v>
          </cell>
          <cell r="G762">
            <v>1.1662713937636519E-4</v>
          </cell>
          <cell r="H762">
            <v>9.4733738664253084E-5</v>
          </cell>
          <cell r="I762">
            <v>9.8149718746759807E-5</v>
          </cell>
          <cell r="J762">
            <v>5.6419441992884902E-5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2.0167913025052258E-2</v>
          </cell>
          <cell r="E763">
            <v>2.5648351119015836E-3</v>
          </cell>
          <cell r="F763">
            <v>2.9037862518860474E-3</v>
          </cell>
          <cell r="G763">
            <v>2.8476285571659705E-3</v>
          </cell>
          <cell r="H763">
            <v>2.0015960236671772E-3</v>
          </cell>
          <cell r="I763">
            <v>2.0154838872853539E-3</v>
          </cell>
          <cell r="J763">
            <v>1.0981028250346035E-3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G764">
            <v>3.2841148955205603E-8</v>
          </cell>
          <cell r="H764">
            <v>1.1424819905627401E-6</v>
          </cell>
          <cell r="I764">
            <v>2.8117563195365599E-7</v>
          </cell>
          <cell r="J764">
            <v>1.4670218133931201E-7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1.6686808963714002E-5</v>
          </cell>
          <cell r="E765">
            <v>-3.6472933607539841E-7</v>
          </cell>
          <cell r="F765">
            <v>-3.4066283697239578E-7</v>
          </cell>
          <cell r="G765">
            <v>6.2911974860554438E-9</v>
          </cell>
          <cell r="H765">
            <v>1.1481387430594648E-6</v>
          </cell>
          <cell r="I765">
            <v>1.1785256394273022E-6</v>
          </cell>
          <cell r="J765">
            <v>2.8562627485962778E-7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9.5330903713076714E-3</v>
          </cell>
          <cell r="E766">
            <v>5.8786790314864619E-2</v>
          </cell>
          <cell r="F766">
            <v>7.5958305264603574</v>
          </cell>
          <cell r="G766">
            <v>5.5466751303655695</v>
          </cell>
          <cell r="H766">
            <v>1.6583162029502534</v>
          </cell>
          <cell r="I766">
            <v>2.3836871543989822</v>
          </cell>
          <cell r="J766">
            <v>7.7067303622598775</v>
          </cell>
          <cell r="K766">
            <v>8.4231208592064508</v>
          </cell>
          <cell r="L766">
            <v>8.4729995043161423</v>
          </cell>
          <cell r="M766">
            <v>8.8664526301878741</v>
          </cell>
          <cell r="N766">
            <v>9.1227784349533199</v>
          </cell>
          <cell r="O766">
            <v>9.6051879003869551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9.5330903713076714E-3</v>
          </cell>
          <cell r="E767">
            <v>5.8786790314864619E-2</v>
          </cell>
          <cell r="F767">
            <v>7.5958305264603574</v>
          </cell>
          <cell r="G767">
            <v>5.5466751303655695</v>
          </cell>
          <cell r="H767">
            <v>1.6583162029502534</v>
          </cell>
          <cell r="I767">
            <v>2.3836871543989822</v>
          </cell>
          <cell r="J767">
            <v>7.7067303622598775</v>
          </cell>
          <cell r="K767">
            <v>8.4231208592064508</v>
          </cell>
          <cell r="L767">
            <v>8.4729995043161423</v>
          </cell>
          <cell r="M767">
            <v>8.8664526301878741</v>
          </cell>
          <cell r="N767">
            <v>9.1227784349533199</v>
          </cell>
          <cell r="O767">
            <v>9.6051879003869551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3.13174349859863E-3</v>
          </cell>
          <cell r="E768">
            <v>5.8387852087784598E-3</v>
          </cell>
          <cell r="F768">
            <v>0.953073240399676</v>
          </cell>
          <cell r="G768">
            <v>1.2624915216793899E-3</v>
          </cell>
          <cell r="H768">
            <v>0.20304212571275501</v>
          </cell>
          <cell r="I768">
            <v>0.12453496991735601</v>
          </cell>
          <cell r="J768">
            <v>0.88951116551995701</v>
          </cell>
          <cell r="K768">
            <v>0.43511142546676601</v>
          </cell>
          <cell r="L768">
            <v>0.73130947943900104</v>
          </cell>
          <cell r="M768">
            <v>0.89682849137601095</v>
          </cell>
          <cell r="N768">
            <v>0.51263240200414795</v>
          </cell>
          <cell r="O768">
            <v>0.82389937001223801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3.13174349859863E-3</v>
          </cell>
          <cell r="E769">
            <v>8.9705287073770807E-3</v>
          </cell>
          <cell r="F769">
            <v>0.96204376910705403</v>
          </cell>
          <cell r="G769">
            <v>0.70087671937387797</v>
          </cell>
          <cell r="H769">
            <v>0.20336953333980601</v>
          </cell>
          <cell r="I769">
            <v>0.28894896889007399</v>
          </cell>
          <cell r="J769">
            <v>0.95408391681543003</v>
          </cell>
          <cell r="K769">
            <v>1.03540945232685</v>
          </cell>
          <cell r="L769">
            <v>1.0496790979202999</v>
          </cell>
          <cell r="M769">
            <v>1.0864822808797401</v>
          </cell>
          <cell r="N769">
            <v>1.1251539837232001</v>
          </cell>
          <cell r="O769">
            <v>1.1698559261030801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2.3238500278365906E-4</v>
          </cell>
          <cell r="H770">
            <v>6.7488965451209125E-4</v>
          </cell>
          <cell r="I770">
            <v>1.1099491139812915E-3</v>
          </cell>
          <cell r="J770">
            <v>1.5833307430412364E-3</v>
          </cell>
          <cell r="K770">
            <v>2.2312013901726138E-3</v>
          </cell>
          <cell r="L770">
            <v>2.8585992172949944E-3</v>
          </cell>
          <cell r="M770">
            <v>3.501582234853765E-3</v>
          </cell>
          <cell r="N770">
            <v>4.1630459395528121E-3</v>
          </cell>
          <cell r="O770">
            <v>5.1170906510358783E-3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1.3198829757403045E-4</v>
          </cell>
          <cell r="H771">
            <v>3.7928783207838402E-4</v>
          </cell>
          <cell r="I771">
            <v>6.1856393693121862E-4</v>
          </cell>
          <cell r="J771">
            <v>8.7295394038902781E-4</v>
          </cell>
          <cell r="K771">
            <v>1.2127840655602189E-3</v>
          </cell>
          <cell r="L771">
            <v>1.5392160281807565E-3</v>
          </cell>
          <cell r="M771">
            <v>1.8718941855639171E-3</v>
          </cell>
          <cell r="N771">
            <v>2.2200245117795616E-3</v>
          </cell>
          <cell r="O771">
            <v>2.7287872483862056E-3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8.1996769909450896E-5</v>
          </cell>
          <cell r="H772">
            <v>1.6529395083331901E-4</v>
          </cell>
          <cell r="I772">
            <v>1.63946915840904E-4</v>
          </cell>
          <cell r="J772">
            <v>2.1456366169626901E-4</v>
          </cell>
          <cell r="K772">
            <v>3.1948910429846603E-4</v>
          </cell>
          <cell r="L772">
            <v>3.6977820233214298E-4</v>
          </cell>
          <cell r="M772">
            <v>4.6085715104168899E-4</v>
          </cell>
          <cell r="N772">
            <v>4.8572329221674302E-4</v>
          </cell>
          <cell r="O772">
            <v>7.1306235416229605E-4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8.1996769909450896E-5</v>
          </cell>
          <cell r="H773">
            <v>2.4716118237142875E-4</v>
          </cell>
          <cell r="I773">
            <v>4.1072711177023033E-4</v>
          </cell>
          <cell r="J773">
            <v>5.9870343207377261E-4</v>
          </cell>
          <cell r="K773">
            <v>8.6163135316502724E-4</v>
          </cell>
          <cell r="L773">
            <v>1.0936751681052187E-3</v>
          </cell>
          <cell r="M773">
            <v>1.3612805249115241E-3</v>
          </cell>
          <cell r="N773">
            <v>1.6328498817952677E-3</v>
          </cell>
          <cell r="O773">
            <v>2.0254973218918233E-3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4.6249017108114851E-4</v>
          </cell>
          <cell r="E774">
            <v>7.9386099590745434E-4</v>
          </cell>
          <cell r="F774">
            <v>1.1878060864340782E-3</v>
          </cell>
          <cell r="G774">
            <v>2.4022680223254669E-2</v>
          </cell>
          <cell r="H774">
            <v>5.4416107152926191E-2</v>
          </cell>
          <cell r="I774">
            <v>5.6186663140502552E-2</v>
          </cell>
          <cell r="J774">
            <v>5.0840759746129893E-2</v>
          </cell>
          <cell r="K774">
            <v>0.10107870462840356</v>
          </cell>
          <cell r="L774">
            <v>8.0637453985827015E-2</v>
          </cell>
          <cell r="M774">
            <v>0.11364584142884616</v>
          </cell>
          <cell r="N774">
            <v>0.11148996033625794</v>
          </cell>
          <cell r="O774">
            <v>0.19785968614652705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4.6249017108114851E-4</v>
          </cell>
          <cell r="E775">
            <v>7.9386099590745434E-4</v>
          </cell>
          <cell r="F775">
            <v>1.1878060864340782E-3</v>
          </cell>
          <cell r="G775">
            <v>2.4022680223254669E-2</v>
          </cell>
          <cell r="H775">
            <v>5.4416107152926191E-2</v>
          </cell>
          <cell r="I775">
            <v>5.6186663140502552E-2</v>
          </cell>
          <cell r="J775">
            <v>5.0840759746129893E-2</v>
          </cell>
          <cell r="K775">
            <v>0.10107870462840356</v>
          </cell>
          <cell r="L775">
            <v>8.0637453985827015E-2</v>
          </cell>
          <cell r="M775">
            <v>0.11364584142884616</v>
          </cell>
          <cell r="N775">
            <v>0.11148996033625794</v>
          </cell>
          <cell r="O775">
            <v>0.19785968614652705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9.82809130054536E-4</v>
          </cell>
          <cell r="E776">
            <v>6.6793573028271296E-6</v>
          </cell>
          <cell r="F776">
            <v>1.5376448872392499E-5</v>
          </cell>
          <cell r="G776">
            <v>1.54052532428336E-3</v>
          </cell>
          <cell r="H776">
            <v>3.22366115280914E-3</v>
          </cell>
          <cell r="I776">
            <v>7.5931003915823104E-4</v>
          </cell>
          <cell r="J776">
            <v>3.4810459036605E-4</v>
          </cell>
          <cell r="K776">
            <v>6.4010092048560696E-3</v>
          </cell>
          <cell r="L776">
            <v>1.58303962926085E-4</v>
          </cell>
          <cell r="M776">
            <v>5.14710090712982E-3</v>
          </cell>
          <cell r="N776">
            <v>1.2018181086720301E-4</v>
          </cell>
          <cell r="O776">
            <v>1.55867221496642E-2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9.82809130054536E-4</v>
          </cell>
          <cell r="E777">
            <v>9.8948848735736406E-4</v>
          </cell>
          <cell r="F777">
            <v>1.00486493622976E-3</v>
          </cell>
          <cell r="G777">
            <v>2.54539026051312E-3</v>
          </cell>
          <cell r="H777">
            <v>5.7690514133222504E-3</v>
          </cell>
          <cell r="I777">
            <v>5.9507190893616797E-3</v>
          </cell>
          <cell r="J777">
            <v>5.3859569946941698E-3</v>
          </cell>
          <cell r="K777">
            <v>1.07320849871895E-2</v>
          </cell>
          <cell r="L777">
            <v>8.5446988647447392E-3</v>
          </cell>
          <cell r="M777">
            <v>1.2054518665278E-2</v>
          </cell>
          <cell r="N777">
            <v>1.18265958857792E-2</v>
          </cell>
          <cell r="O777">
            <v>2.1012308830587301E-2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1.4384101344325201E-4</v>
          </cell>
          <cell r="H778">
            <v>3.689816903874339E-4</v>
          </cell>
          <cell r="I778">
            <v>6.3927005692685098E-4</v>
          </cell>
          <cell r="J778">
            <v>9.8806101110733178E-4</v>
          </cell>
          <cell r="K778">
            <v>1.5319727912497388E-3</v>
          </cell>
          <cell r="L778">
            <v>1.959489315231276E-3</v>
          </cell>
          <cell r="M778">
            <v>2.4414570709558655E-3</v>
          </cell>
          <cell r="N778">
            <v>2.8481525328575255E-3</v>
          </cell>
          <cell r="O778">
            <v>3.6263130921920786E-3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9.2085289053789866E-5</v>
          </cell>
          <cell r="H779">
            <v>2.3358759688678419E-4</v>
          </cell>
          <cell r="I779">
            <v>4.0040677056041085E-4</v>
          </cell>
          <cell r="J779">
            <v>6.1179095920694214E-4</v>
          </cell>
          <cell r="K779">
            <v>9.3591924619651316E-4</v>
          </cell>
          <cell r="L779">
            <v>1.184466306978239E-3</v>
          </cell>
          <cell r="M779">
            <v>1.4644326278901673E-3</v>
          </cell>
          <cell r="N779">
            <v>1.7005379514122591E-3</v>
          </cell>
          <cell r="O779">
            <v>2.161110962113326E-3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4.7303322522350797E-5</v>
          </cell>
          <cell r="H780">
            <v>7.9465086350524698E-5</v>
          </cell>
          <cell r="I780">
            <v>9.8005502408721797E-5</v>
          </cell>
          <cell r="J780">
            <v>1.33260028295222E-4</v>
          </cell>
          <cell r="K780">
            <v>2.09699455998431E-4</v>
          </cell>
          <cell r="L780">
            <v>2.1438076180594899E-4</v>
          </cell>
          <cell r="M780">
            <v>2.7235892197385598E-4</v>
          </cell>
          <cell r="N780">
            <v>2.85156502657278E-4</v>
          </cell>
          <cell r="O780">
            <v>4.3120474599589898E-4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4.7303322522350797E-5</v>
          </cell>
          <cell r="H781">
            <v>1.2667218609284625E-4</v>
          </cell>
          <cell r="I781">
            <v>2.2446070768334815E-4</v>
          </cell>
          <cell r="J781">
            <v>3.573450097763424E-4</v>
          </cell>
          <cell r="K781">
            <v>5.6634150036823517E-4</v>
          </cell>
          <cell r="L781">
            <v>7.329126136696862E-4</v>
          </cell>
          <cell r="M781">
            <v>9.2514863164334883E-4</v>
          </cell>
          <cell r="N781">
            <v>1.0914520288498096E-3</v>
          </cell>
          <cell r="O781">
            <v>1.4097090812521735E-3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3.7792259852167264E-4</v>
          </cell>
          <cell r="E782">
            <v>6.4610203905808735E-4</v>
          </cell>
          <cell r="F782">
            <v>9.1481249666986342E-4</v>
          </cell>
          <cell r="G782">
            <v>2.7525485057265351E-2</v>
          </cell>
          <cell r="H782">
            <v>5.5130954476055309E-2</v>
          </cell>
          <cell r="I782">
            <v>6.6235431005577813E-2</v>
          </cell>
          <cell r="J782">
            <v>6.96581130423235E-2</v>
          </cell>
          <cell r="K782">
            <v>0.11848984942625999</v>
          </cell>
          <cell r="L782">
            <v>0.10127937477236161</v>
          </cell>
          <cell r="M782">
            <v>0.15083355582362445</v>
          </cell>
          <cell r="N782">
            <v>0.140084763909716</v>
          </cell>
          <cell r="O782">
            <v>0.25678071321989804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3.7792259852167264E-4</v>
          </cell>
          <cell r="E783">
            <v>6.4610203905808735E-4</v>
          </cell>
          <cell r="F783">
            <v>9.1481249666986342E-4</v>
          </cell>
          <cell r="G783">
            <v>2.7525485057265351E-2</v>
          </cell>
          <cell r="H783">
            <v>5.5130954476055309E-2</v>
          </cell>
          <cell r="I783">
            <v>6.6235431005577813E-2</v>
          </cell>
          <cell r="J783">
            <v>6.96581130423235E-2</v>
          </cell>
          <cell r="K783">
            <v>0.11848984942625999</v>
          </cell>
          <cell r="L783">
            <v>0.10127937477236161</v>
          </cell>
          <cell r="M783">
            <v>0.15083355582362445</v>
          </cell>
          <cell r="N783">
            <v>0.140084763909716</v>
          </cell>
          <cell r="O783">
            <v>0.25678071321989804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1.0145948756573699E-3</v>
          </cell>
          <cell r="E784">
            <v>6.9086849939411702E-6</v>
          </cell>
          <cell r="F784">
            <v>1.6208229925292799E-5</v>
          </cell>
          <cell r="G784">
            <v>1.87944710365953E-3</v>
          </cell>
          <cell r="H784">
            <v>2.92686440237381E-3</v>
          </cell>
          <cell r="I784">
            <v>1.1711754379684E-3</v>
          </cell>
          <cell r="J784">
            <v>1.0209476299563799E-3</v>
          </cell>
          <cell r="K784">
            <v>5.5654969782857602E-3</v>
          </cell>
          <cell r="L784">
            <v>4.7756725727870202E-5</v>
          </cell>
          <cell r="M784">
            <v>8.1825104462164497E-3</v>
          </cell>
          <cell r="N784">
            <v>1.9187199950627701E-4</v>
          </cell>
          <cell r="O784">
            <v>1.3254011248930201E-2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1.0145948756573699E-3</v>
          </cell>
          <cell r="E785">
            <v>1.0215035606513101E-3</v>
          </cell>
          <cell r="F785">
            <v>1.0377117905766E-3</v>
          </cell>
          <cell r="G785">
            <v>2.91715889423613E-3</v>
          </cell>
          <cell r="H785">
            <v>5.84402329660994E-3</v>
          </cell>
          <cell r="I785">
            <v>7.0151987345783403E-3</v>
          </cell>
          <cell r="J785">
            <v>7.3732559269792898E-3</v>
          </cell>
          <cell r="K785">
            <v>1.25639315522439E-2</v>
          </cell>
          <cell r="L785">
            <v>1.07322411743122E-2</v>
          </cell>
          <cell r="M785">
            <v>1.59878872181549E-2</v>
          </cell>
          <cell r="N785">
            <v>1.48487544590989E-2</v>
          </cell>
          <cell r="O785">
            <v>2.7241647398666601E-2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0.219211476402842</v>
          </cell>
          <cell r="F786">
            <v>2.47121032802665E-2</v>
          </cell>
          <cell r="G786">
            <v>2.8201974692870738E-2</v>
          </cell>
          <cell r="H786">
            <v>2.4495768147213548E-2</v>
          </cell>
          <cell r="I786">
            <v>2.2663262762879589E-2</v>
          </cell>
          <cell r="J786">
            <v>2.294373625005448E-2</v>
          </cell>
          <cell r="K786">
            <v>1.7261022277201769E-2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4.6733057133117862E-4</v>
          </cell>
          <cell r="F787">
            <v>5.4039508001668403E-5</v>
          </cell>
          <cell r="G787">
            <v>6.4178561874884559E-5</v>
          </cell>
          <cell r="H787">
            <v>5.9570823835181064E-5</v>
          </cell>
          <cell r="I787">
            <v>5.8679788871499298E-5</v>
          </cell>
          <cell r="J787">
            <v>6.2334446987942255E-5</v>
          </cell>
          <cell r="K787">
            <v>4.8029397225193463E-5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3.8867283050149316E-3</v>
          </cell>
          <cell r="F788">
            <v>4.3815785957919368E-4</v>
          </cell>
          <cell r="G788">
            <v>5.0003501228494261E-4</v>
          </cell>
          <cell r="H788">
            <v>4.3432213026974335E-4</v>
          </cell>
          <cell r="I788">
            <v>4.0183090005105674E-4</v>
          </cell>
          <cell r="J788">
            <v>4.0680383422082427E-4</v>
          </cell>
          <cell r="K788">
            <v>3.0604649427662666E-4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1.14162644159645E-5</v>
          </cell>
          <cell r="F789">
            <v>7.87409485338204E-8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1.14162644159645E-5</v>
          </cell>
          <cell r="F790">
            <v>9.7371393934401009E-8</v>
          </cell>
          <cell r="G790">
            <v>-2.2078226693479012E-7</v>
          </cell>
          <cell r="H790">
            <v>-3.1093887610472149E-7</v>
          </cell>
          <cell r="I790">
            <v>-2.8477585004259699E-7</v>
          </cell>
          <cell r="J790">
            <v>-2.5670594526357001E-7</v>
          </cell>
          <cell r="K790">
            <v>-5.7821470589005003E-8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2.4268073063224802E-2</v>
          </cell>
          <cell r="F791">
            <v>4.0183239679679898E-2</v>
          </cell>
          <cell r="G791">
            <v>4.3897380053399299E-2</v>
          </cell>
          <cell r="H791">
            <v>3.7184756501050999E-2</v>
          </cell>
          <cell r="I791">
            <v>3.5638975306188203E-2</v>
          </cell>
          <cell r="J791">
            <v>3.8291019620518098E-2</v>
          </cell>
          <cell r="K791">
            <v>2.8217250180565902E-2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3.6573395820403754E-5</v>
          </cell>
          <cell r="F792">
            <v>6.1879466438186477E-5</v>
          </cell>
          <cell r="G792">
            <v>7.0205295561313728E-5</v>
          </cell>
          <cell r="H792">
            <v>6.3394109088279666E-5</v>
          </cell>
          <cell r="I792">
            <v>6.446673168770614E-5</v>
          </cell>
          <cell r="J792">
            <v>7.280290903390563E-5</v>
          </cell>
          <cell r="K792">
            <v>5.4922588925721172E-5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4.3028498339051091E-4</v>
          </cell>
          <cell r="F793">
            <v>7.1246878864680569E-4</v>
          </cell>
          <cell r="G793">
            <v>7.7832234137232995E-4</v>
          </cell>
          <cell r="H793">
            <v>6.5930419328104686E-4</v>
          </cell>
          <cell r="I793">
            <v>6.3189672528702516E-4</v>
          </cell>
          <cell r="J793">
            <v>6.7891878759784017E-4</v>
          </cell>
          <cell r="K793">
            <v>5.0030585426535392E-4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4.0086178591175698E-7</v>
          </cell>
          <cell r="F794">
            <v>8.0943384902346001E-8</v>
          </cell>
          <cell r="J794">
            <v>1.00856921696391E-7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4.0086178591175698E-7</v>
          </cell>
          <cell r="F795">
            <v>2.3264570061215598E-7</v>
          </cell>
          <cell r="G795">
            <v>-1.1256858392609998E-7</v>
          </cell>
          <cell r="H795">
            <v>-2.458983223803818E-7</v>
          </cell>
          <cell r="I795">
            <v>-1.8182726961915099E-7</v>
          </cell>
          <cell r="J795">
            <v>-5.7386282625376005E-8</v>
          </cell>
          <cell r="K795">
            <v>9.48420887324958E-8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0.44164065993222201</v>
          </cell>
          <cell r="E796">
            <v>0.44096778207739101</v>
          </cell>
          <cell r="F796">
            <v>0.43793327939793603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5.9951361490735315E-2</v>
          </cell>
          <cell r="E797">
            <v>4.8005489262805595E-2</v>
          </cell>
          <cell r="F797">
            <v>3.0015709402824386E-2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6.0251113224041248E-3</v>
          </cell>
          <cell r="E798">
            <v>6.0159315426656377E-3</v>
          </cell>
          <cell r="F798">
            <v>5.9745331432187786E-3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1.3032907832421724E-3</v>
          </cell>
          <cell r="E799">
            <v>1.04265638017014E-3</v>
          </cell>
          <cell r="F799">
            <v>6.5166023760633498E-4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5.9860632420936498E-2</v>
          </cell>
          <cell r="F800">
            <v>0.10810617996197561</v>
          </cell>
          <cell r="G800">
            <v>9.9001185636893196E-2</v>
          </cell>
          <cell r="H800">
            <v>4.1383327501272701E-2</v>
          </cell>
          <cell r="I800">
            <v>4.3029305677697902E-2</v>
          </cell>
          <cell r="J800">
            <v>5.4880059264135597E-2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5.9884123963264863E-5</v>
          </cell>
          <cell r="F801">
            <v>1.1009615162133101E-4</v>
          </cell>
          <cell r="G801">
            <v>1.0442158738795006E-4</v>
          </cell>
          <cell r="H801">
            <v>4.8336840943589273E-5</v>
          </cell>
          <cell r="I801">
            <v>5.2769758174467851E-5</v>
          </cell>
          <cell r="J801">
            <v>6.907404645951974E-5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1.0613587308676686E-3</v>
          </cell>
          <cell r="F802">
            <v>1.916776240460558E-3</v>
          </cell>
          <cell r="G802">
            <v>1.7553401708669005E-3</v>
          </cell>
          <cell r="H802">
            <v>7.3374694151192871E-4</v>
          </cell>
          <cell r="I802">
            <v>7.6293095173223229E-4</v>
          </cell>
          <cell r="J802">
            <v>9.7305069617261688E-4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8.1526680506009796E-7</v>
          </cell>
          <cell r="F803">
            <v>3.1067272289494599E-7</v>
          </cell>
          <cell r="G803">
            <v>7.7497204728533602E-8</v>
          </cell>
          <cell r="H803">
            <v>2.0159754695766899E-8</v>
          </cell>
          <cell r="I803">
            <v>4.2460975005592999E-8</v>
          </cell>
          <cell r="J803">
            <v>1.8292506142977099E-8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8.1526680506009796E-7</v>
          </cell>
          <cell r="F804">
            <v>1.12593952795504E-6</v>
          </cell>
          <cell r="G804">
            <v>5.390696128132151E-7</v>
          </cell>
          <cell r="H804">
            <v>6.527201864500597E-9</v>
          </cell>
          <cell r="I804">
            <v>3.6286211165052101E-8</v>
          </cell>
          <cell r="J804">
            <v>-3.0412909848317708E-8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1.8963854942462E-2</v>
          </cell>
          <cell r="F805">
            <v>7.2651182523027297E-2</v>
          </cell>
          <cell r="G805">
            <v>9.5696160432812302E-2</v>
          </cell>
          <cell r="H805">
            <v>9.0335824673216797E-2</v>
          </cell>
          <cell r="I805">
            <v>9.3357974141707212E-2</v>
          </cell>
          <cell r="J805">
            <v>6.70808102571753E-2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1.2672548238671329E-5</v>
          </cell>
          <cell r="F806">
            <v>4.9692112127723764E-5</v>
          </cell>
          <cell r="G806">
            <v>6.797553681132594E-5</v>
          </cell>
          <cell r="H806">
            <v>7.1232478763347596E-5</v>
          </cell>
          <cell r="I806">
            <v>7.6431693151690221E-5</v>
          </cell>
          <cell r="J806">
            <v>5.7772759331761648E-5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3.3623856280960945E-4</v>
          </cell>
          <cell r="F807">
            <v>1.2881415340962271E-3</v>
          </cell>
          <cell r="G807">
            <v>1.6967404332058934E-3</v>
          </cell>
          <cell r="H807">
            <v>1.6016990190286665E-3</v>
          </cell>
          <cell r="I807">
            <v>1.6552832294628944E-3</v>
          </cell>
          <cell r="J807">
            <v>1.1893760683896327E-3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H808">
            <v>4.8038404740619595E-7</v>
          </cell>
          <cell r="I808">
            <v>1.94479471699917E-7</v>
          </cell>
          <cell r="J808">
            <v>1.10307579700139E-7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G809">
            <v>-7.5505086881540005E-8</v>
          </cell>
          <cell r="H809">
            <v>4.8038404740619595E-7</v>
          </cell>
          <cell r="I809">
            <v>5.6876165600219359E-7</v>
          </cell>
          <cell r="J809">
            <v>2.0450449980512435E-7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18.873125656143603</v>
          </cell>
          <cell r="C9">
            <v>22.218655200771551</v>
          </cell>
          <cell r="D9">
            <v>26.854021595715526</v>
          </cell>
          <cell r="E9">
            <v>39.475421440204784</v>
          </cell>
          <cell r="F9">
            <v>59.257188959691632</v>
          </cell>
          <cell r="G9">
            <v>75.553424651501359</v>
          </cell>
          <cell r="H9">
            <v>83.234849162332637</v>
          </cell>
          <cell r="I9">
            <v>95.128515127228169</v>
          </cell>
          <cell r="J9">
            <v>95.278505933451399</v>
          </cell>
          <cell r="K9">
            <v>97.093653099581232</v>
          </cell>
          <cell r="L9">
            <v>96.285541351989806</v>
          </cell>
          <cell r="M9">
            <v>98.71117326253146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4.9733401310481729E-3</v>
          </cell>
          <cell r="H28">
            <v>0.90279995839796234</v>
          </cell>
          <cell r="I28">
            <v>1.9138342107483313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82.760079393152481</v>
          </cell>
          <cell r="C14">
            <v>83.109687652877938</v>
          </cell>
          <cell r="D14">
            <v>73.080095259799862</v>
          </cell>
          <cell r="E14">
            <v>73.053019330649676</v>
          </cell>
          <cell r="F14">
            <v>57.220465939072994</v>
          </cell>
          <cell r="G14">
            <v>33.150079448847194</v>
          </cell>
          <cell r="H14">
            <v>0</v>
          </cell>
          <cell r="I14">
            <v>0</v>
          </cell>
          <cell r="J14">
            <v>2.5696682561582684</v>
          </cell>
          <cell r="K14">
            <v>9.8242438291725751</v>
          </cell>
          <cell r="L14">
            <v>10.549062114419463</v>
          </cell>
          <cell r="M14">
            <v>11.847755940761541</v>
          </cell>
        </row>
        <row r="15">
          <cell r="B15">
            <v>66.745706387282468</v>
          </cell>
          <cell r="C15">
            <v>49.798871635010556</v>
          </cell>
          <cell r="D15">
            <v>68.873702601023979</v>
          </cell>
          <cell r="E15">
            <v>67.485207376415474</v>
          </cell>
          <cell r="F15">
            <v>69.602600558758681</v>
          </cell>
          <cell r="G15">
            <v>72.200260019843967</v>
          </cell>
          <cell r="H15">
            <v>74.384218551090569</v>
          </cell>
          <cell r="I15">
            <v>74.836104856115298</v>
          </cell>
          <cell r="J15">
            <v>74.83609909326114</v>
          </cell>
          <cell r="K15">
            <v>74.836106531376799</v>
          </cell>
          <cell r="L15">
            <v>74.836104035608258</v>
          </cell>
          <cell r="M15">
            <v>74.836099800200401</v>
          </cell>
        </row>
        <row r="16">
          <cell r="B16">
            <v>66.632452906479017</v>
          </cell>
          <cell r="C16">
            <v>55.764149227251089</v>
          </cell>
          <cell r="D16">
            <v>65.602927636489156</v>
          </cell>
          <cell r="E16">
            <v>67.157213760683021</v>
          </cell>
          <cell r="F16">
            <v>66.883787769983329</v>
          </cell>
          <cell r="G16">
            <v>66.114572371877955</v>
          </cell>
          <cell r="H16">
            <v>65.531516028532963</v>
          </cell>
          <cell r="I16">
            <v>67.134704023088148</v>
          </cell>
          <cell r="J16">
            <v>67.13471562333433</v>
          </cell>
          <cell r="K16">
            <v>67.134714490460965</v>
          </cell>
          <cell r="L16">
            <v>67.134726850197552</v>
          </cell>
          <cell r="M16">
            <v>67.134770502201008</v>
          </cell>
        </row>
        <row r="17">
          <cell r="B17">
            <v>12.841934118017951</v>
          </cell>
          <cell r="C17">
            <v>16.047320853885481</v>
          </cell>
          <cell r="D17">
            <v>1.8784973535049403</v>
          </cell>
          <cell r="E17">
            <v>13.813803125045213</v>
          </cell>
          <cell r="F17">
            <v>13.086798842674769</v>
          </cell>
          <cell r="G17">
            <v>13.547963471012197</v>
          </cell>
          <cell r="H17">
            <v>13.893927292334668</v>
          </cell>
          <cell r="I17">
            <v>14.068750435048939</v>
          </cell>
          <cell r="J17">
            <v>15.079563294498813</v>
          </cell>
          <cell r="K17">
            <v>20.898585779374979</v>
          </cell>
          <cell r="L17">
            <v>15.949710368539096</v>
          </cell>
          <cell r="M17">
            <v>17.824187665813053</v>
          </cell>
        </row>
        <row r="18">
          <cell r="B18">
            <v>3.9626518624696162E-2</v>
          </cell>
          <cell r="C18">
            <v>2.8346194989813106E-4</v>
          </cell>
          <cell r="D18">
            <v>1.6924694106534442E-2</v>
          </cell>
          <cell r="E18">
            <v>1.9779884273355289E-3</v>
          </cell>
          <cell r="F18">
            <v>2.6641007578707167E-3</v>
          </cell>
          <cell r="G18">
            <v>0.1686833131419902</v>
          </cell>
          <cell r="H18">
            <v>2.0955205712590401E-2</v>
          </cell>
          <cell r="I18">
            <v>5.4978263898221588E-5</v>
          </cell>
          <cell r="J18">
            <v>2.5546448093812397E-4</v>
          </cell>
          <cell r="K18">
            <v>3.0573512782342422E-4</v>
          </cell>
          <cell r="L18">
            <v>3.2046518717907999E-4</v>
          </cell>
          <cell r="M18">
            <v>5.0458373482279979E-4</v>
          </cell>
        </row>
        <row r="19">
          <cell r="B19">
            <v>6.5070265058902006</v>
          </cell>
          <cell r="C19">
            <v>7.3413823440065249</v>
          </cell>
          <cell r="D19">
            <v>8.3711406739260177</v>
          </cell>
          <cell r="E19">
            <v>7.3981736381152068</v>
          </cell>
          <cell r="F19">
            <v>7.4919060356440896</v>
          </cell>
          <cell r="G19">
            <v>7.1490713744190995</v>
          </cell>
          <cell r="H19">
            <v>4.3378683042682731</v>
          </cell>
          <cell r="I19">
            <v>5.1263976742636945</v>
          </cell>
          <cell r="J19">
            <v>4.8880584483257472</v>
          </cell>
          <cell r="K19">
            <v>4.7760299487172251</v>
          </cell>
          <cell r="L19">
            <v>4.7733761282283478</v>
          </cell>
          <cell r="M19">
            <v>4.7801796612252936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1.1607201943238956</v>
          </cell>
          <cell r="H20">
            <v>4.3378700236041068</v>
          </cell>
          <cell r="I20">
            <v>4.8959036137251344</v>
          </cell>
          <cell r="J20">
            <v>4.668248105084289</v>
          </cell>
          <cell r="K20">
            <v>4.561290011649076</v>
          </cell>
          <cell r="L20">
            <v>4.5587665024825297</v>
          </cell>
          <cell r="M20">
            <v>4.5653224624005375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3.9654264878303896E-4</v>
          </cell>
          <cell r="H21">
            <v>8.2970871564721105E-4</v>
          </cell>
          <cell r="I21">
            <v>7.3754900217048993E-3</v>
          </cell>
          <cell r="J21">
            <v>1.2337292199597715E-2</v>
          </cell>
          <cell r="K21">
            <v>1.3256602522385743E-2</v>
          </cell>
          <cell r="L21">
            <v>1.492052152093136E-2</v>
          </cell>
          <cell r="M21">
            <v>2.0585901095773965E-2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1.0680723612660782E-4</v>
          </cell>
          <cell r="H22">
            <v>2.765899724281753E-4</v>
          </cell>
          <cell r="I22">
            <v>8.7138827695388121E-3</v>
          </cell>
          <cell r="J22">
            <v>1.275164292450652E-2</v>
          </cell>
          <cell r="K22">
            <v>1.3223125760462483E-2</v>
          </cell>
          <cell r="L22">
            <v>1.3420312846630136E-2</v>
          </cell>
          <cell r="M22">
            <v>2.0219804174221059E-2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8.238165423120735E-4</v>
          </cell>
          <cell r="I23">
            <v>1.1693765730349887E-2</v>
          </cell>
          <cell r="J23">
            <v>1.1506579276661848</v>
          </cell>
          <cell r="K23">
            <v>1.4349454166704469</v>
          </cell>
          <cell r="L23">
            <v>1.4343188693633087</v>
          </cell>
          <cell r="M23">
            <v>1.4174751762550779</v>
          </cell>
        </row>
        <row r="24">
          <cell r="B24">
            <v>0.96590651680081652</v>
          </cell>
          <cell r="C24">
            <v>1.6666947090354077E-3</v>
          </cell>
          <cell r="D24">
            <v>1.2654360306389272E-2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0.31734338113258326</v>
          </cell>
          <cell r="C25">
            <v>1.7658687896171834E-3</v>
          </cell>
          <cell r="D25">
            <v>0.42710496336630432</v>
          </cell>
          <cell r="E25">
            <v>6.6857601344590322E-3</v>
          </cell>
          <cell r="F25">
            <v>1.1797514450704049E-2</v>
          </cell>
          <cell r="G25">
            <v>0.51794487701105818</v>
          </cell>
          <cell r="H25">
            <v>0.96986158773704623</v>
          </cell>
          <cell r="I25">
            <v>0.93125663349114285</v>
          </cell>
          <cell r="J25">
            <v>0.91238485806356351</v>
          </cell>
          <cell r="K25">
            <v>0.97230661760319248</v>
          </cell>
          <cell r="L25">
            <v>1.0259989769763171</v>
          </cell>
          <cell r="M25">
            <v>1.0342534975562594</v>
          </cell>
        </row>
        <row r="26">
          <cell r="B26">
            <v>1.5475751777612439</v>
          </cell>
          <cell r="C26">
            <v>1.4214089314028393</v>
          </cell>
          <cell r="D26">
            <v>1.3477458381190806</v>
          </cell>
          <cell r="E26">
            <v>1.406299986130489</v>
          </cell>
          <cell r="F26">
            <v>1.3957373026385615</v>
          </cell>
          <cell r="G26">
            <v>1.3641107580318752</v>
          </cell>
          <cell r="H26">
            <v>0.89444364146271593</v>
          </cell>
          <cell r="I26">
            <v>0.75041585907539998</v>
          </cell>
          <cell r="J26">
            <v>0.73977120405295049</v>
          </cell>
          <cell r="K26">
            <v>0.74205302230544956</v>
          </cell>
          <cell r="L26">
            <v>0.74336153472790023</v>
          </cell>
          <cell r="M26">
            <v>0.74413691222518297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0.19422438333308253</v>
          </cell>
          <cell r="H27">
            <v>0.71020064469046462</v>
          </cell>
          <cell r="I27">
            <v>0.78411714541225408</v>
          </cell>
          <cell r="J27">
            <v>0.74767124576903055</v>
          </cell>
          <cell r="K27">
            <v>0.73053214661810228</v>
          </cell>
          <cell r="L27">
            <v>0.7301414031888257</v>
          </cell>
          <cell r="M27">
            <v>0.73118177573012166</v>
          </cell>
        </row>
        <row r="28">
          <cell r="B28">
            <v>1.8265186991252812E-3</v>
          </cell>
          <cell r="C28">
            <v>2.0901615226513555E-4</v>
          </cell>
          <cell r="D28">
            <v>4.3617215814846164E-3</v>
          </cell>
          <cell r="E28">
            <v>1.3154626202735121E-3</v>
          </cell>
          <cell r="F28">
            <v>8.9009310330693603E-4</v>
          </cell>
          <cell r="G28">
            <v>3.0217861476961577E-3</v>
          </cell>
          <cell r="H28">
            <v>2.8112191120205892E-3</v>
          </cell>
          <cell r="I28">
            <v>1.04927561604576E-5</v>
          </cell>
          <cell r="J28">
            <v>3.9839685199536313E-5</v>
          </cell>
          <cell r="K28">
            <v>4.4215548320139038E-5</v>
          </cell>
          <cell r="L28">
            <v>4.6042430111530285E-5</v>
          </cell>
          <cell r="M28">
            <v>5.5513253919853143E-5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5.1070222345123005E-2</v>
          </cell>
          <cell r="H30">
            <v>5.3633836822857849E-2</v>
          </cell>
          <cell r="I30">
            <v>0.79308856766247116</v>
          </cell>
          <cell r="J30">
            <v>0.79349614399594925</v>
          </cell>
          <cell r="K30">
            <v>0.84018019510811526</v>
          </cell>
          <cell r="L30">
            <v>1.1355783649886158</v>
          </cell>
          <cell r="M30">
            <v>1.140493896290627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1.2322693300740773E-3</v>
          </cell>
          <cell r="H31">
            <v>3.0423658837837506E-3</v>
          </cell>
          <cell r="I31">
            <v>4.5647602640775326E-3</v>
          </cell>
          <cell r="J31">
            <v>0.3899915462273596</v>
          </cell>
          <cell r="K31">
            <v>0.41541531824510086</v>
          </cell>
          <cell r="L31">
            <v>0.43821795481947107</v>
          </cell>
          <cell r="M31">
            <v>0.44086631867525405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0.13467045533315281</v>
          </cell>
          <cell r="I32">
            <v>0.32640660381858905</v>
          </cell>
          <cell r="J32">
            <v>0.31065597433610792</v>
          </cell>
          <cell r="K32">
            <v>0.14739711477504608</v>
          </cell>
          <cell r="L32">
            <v>0.28628510248992572</v>
          </cell>
          <cell r="M32">
            <v>0.21067516257607088</v>
          </cell>
        </row>
        <row r="33">
          <cell r="B33">
            <v>0.52400000000000047</v>
          </cell>
          <cell r="C33">
            <v>0.5452924479391601</v>
          </cell>
          <cell r="D33">
            <v>0.5031650462727093</v>
          </cell>
          <cell r="E33">
            <v>2.0502658056706098</v>
          </cell>
          <cell r="F33">
            <v>3.6358446260336299</v>
          </cell>
          <cell r="G33">
            <v>4.6800150618104803</v>
          </cell>
          <cell r="H33">
            <v>10.322089637630331</v>
          </cell>
          <cell r="I33">
            <v>11.73693700365267</v>
          </cell>
          <cell r="J33">
            <v>11.738747287251053</v>
          </cell>
          <cell r="K33">
            <v>11.741653588389758</v>
          </cell>
          <cell r="L33">
            <v>11.741684915854778</v>
          </cell>
          <cell r="M33">
            <v>11.74986013165384</v>
          </cell>
        </row>
        <row r="34">
          <cell r="B34">
            <v>0</v>
          </cell>
          <cell r="C34">
            <v>0</v>
          </cell>
          <cell r="D34">
            <v>2.0850090911843887E-3</v>
          </cell>
          <cell r="E34">
            <v>0.34398477930537613</v>
          </cell>
          <cell r="F34">
            <v>2.3202572876412413</v>
          </cell>
          <cell r="G34">
            <v>15.871968045589593</v>
          </cell>
          <cell r="H34">
            <v>22.845822250475283</v>
          </cell>
          <cell r="I34">
            <v>29.253961763105742</v>
          </cell>
          <cell r="J34">
            <v>28.085609141053464</v>
          </cell>
          <cell r="K34">
            <v>26.189218245423262</v>
          </cell>
          <cell r="L34">
            <v>13.406273770003521</v>
          </cell>
          <cell r="M34">
            <v>8.1293514099909565</v>
          </cell>
        </row>
        <row r="35">
          <cell r="B35">
            <v>3.517953999707534</v>
          </cell>
          <cell r="C35">
            <v>4.848622581599515</v>
          </cell>
          <cell r="D35">
            <v>8.189741136235714</v>
          </cell>
          <cell r="E35">
            <v>9.6059167018447766</v>
          </cell>
          <cell r="F35">
            <v>19.784525181277605</v>
          </cell>
          <cell r="G35">
            <v>20.793887463215981</v>
          </cell>
          <cell r="H35">
            <v>21.8545969570627</v>
          </cell>
          <cell r="I35">
            <v>22.969406197628928</v>
          </cell>
          <cell r="J35">
            <v>24.141077541717202</v>
          </cell>
          <cell r="K35">
            <v>25.372516195351878</v>
          </cell>
          <cell r="L35">
            <v>26.666771214651042</v>
          </cell>
          <cell r="M35">
            <v>28.027046923843123</v>
          </cell>
        </row>
        <row r="36">
          <cell r="B36">
            <v>2.1349390887346629</v>
          </cell>
          <cell r="C36">
            <v>3.3907083844530841</v>
          </cell>
          <cell r="D36">
            <v>10.859760568878658</v>
          </cell>
          <cell r="E36">
            <v>18.91628855318044</v>
          </cell>
          <cell r="F36">
            <v>19.890830261964396</v>
          </cell>
          <cell r="G36">
            <v>20.905876352259401</v>
          </cell>
          <cell r="H36">
            <v>34.689461171926496</v>
          </cell>
          <cell r="I36">
            <v>37.892469390250668</v>
          </cell>
          <cell r="J36">
            <v>39.825369185102332</v>
          </cell>
          <cell r="K36">
            <v>41.856868627056905</v>
          </cell>
          <cell r="L36">
            <v>43.992002980654647</v>
          </cell>
          <cell r="M36">
            <v>46.236084898110136</v>
          </cell>
        </row>
        <row r="37">
          <cell r="B37">
            <v>0.86248322578584768</v>
          </cell>
          <cell r="C37">
            <v>1.2876308948269481</v>
          </cell>
          <cell r="D37">
            <v>5.8107426843570593</v>
          </cell>
          <cell r="E37">
            <v>13.460685009041196</v>
          </cell>
          <cell r="F37">
            <v>32.661758365415011</v>
          </cell>
          <cell r="G37">
            <v>37.625742546118339</v>
          </cell>
          <cell r="H37">
            <v>40.341592519663109</v>
          </cell>
          <cell r="I37">
            <v>42.399485518704381</v>
          </cell>
          <cell r="J37">
            <v>44.562288276178961</v>
          </cell>
          <cell r="K37">
            <v>46.835417453106203</v>
          </cell>
          <cell r="L37">
            <v>49.224505089101967</v>
          </cell>
          <cell r="M37">
            <v>51.735474014373267</v>
          </cell>
        </row>
        <row r="38">
          <cell r="B38">
            <v>2.8396236857719668</v>
          </cell>
          <cell r="C38">
            <v>3.2944553646260388</v>
          </cell>
          <cell r="D38">
            <v>3.9383777244229843</v>
          </cell>
          <cell r="E38">
            <v>4.4123184132357789</v>
          </cell>
          <cell r="F38">
            <v>4.6393703537834092</v>
          </cell>
          <cell r="G38">
            <v>27.726814355596641</v>
          </cell>
          <cell r="H38">
            <v>29.14121760126935</v>
          </cell>
          <cell r="I38">
            <v>30.627724584049794</v>
          </cell>
          <cell r="J38">
            <v>32.190047439628827</v>
          </cell>
          <cell r="K38">
            <v>33.832065022361249</v>
          </cell>
          <cell r="L38">
            <v>35.557843387458092</v>
          </cell>
          <cell r="M38">
            <v>37.371655865491206</v>
          </cell>
        </row>
        <row r="39">
          <cell r="B39">
            <v>0.67001303608617568</v>
          </cell>
          <cell r="C39">
            <v>9.4485290520508317E-2</v>
          </cell>
          <cell r="D39">
            <v>6.0398607928177736E-2</v>
          </cell>
          <cell r="E39">
            <v>0.15282324466484171</v>
          </cell>
          <cell r="F39">
            <v>0.35990396592102325</v>
          </cell>
          <cell r="G39">
            <v>0.3029430229168254</v>
          </cell>
          <cell r="H39">
            <v>9.1209187625997917E-2</v>
          </cell>
          <cell r="I39">
            <v>0.13602402110151013</v>
          </cell>
          <cell r="J39">
            <v>0.41689936782342246</v>
          </cell>
          <cell r="K39">
            <v>0.3453344203676556</v>
          </cell>
          <cell r="L39">
            <v>0.42074301746110665</v>
          </cell>
          <cell r="M39">
            <v>0.42078467206713543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6.7678162083136349E-3</v>
          </cell>
          <cell r="H40">
            <v>7.5788541865875947E-3</v>
          </cell>
          <cell r="I40">
            <v>7.8703720116489684E-2</v>
          </cell>
          <cell r="J40">
            <v>0.24105784344525533</v>
          </cell>
          <cell r="K40">
            <v>0.19972594265700239</v>
          </cell>
          <cell r="L40">
            <v>0.24332457871495086</v>
          </cell>
          <cell r="M40">
            <v>0.24335294867821874</v>
          </cell>
        </row>
        <row r="41">
          <cell r="B41">
            <v>7.0553019322060539E-2</v>
          </cell>
          <cell r="C41">
            <v>0.17112729576065894</v>
          </cell>
          <cell r="D41">
            <v>9.2185389196672574E-3</v>
          </cell>
          <cell r="E41">
            <v>0.16831336233138078</v>
          </cell>
          <cell r="F41">
            <v>0.16805095522785177</v>
          </cell>
          <cell r="G41">
            <v>0</v>
          </cell>
          <cell r="H41">
            <v>0</v>
          </cell>
          <cell r="I41">
            <v>0</v>
          </cell>
          <cell r="J41">
            <v>5.8510301338844523E-3</v>
          </cell>
          <cell r="K41">
            <v>6.1169833793489293E-3</v>
          </cell>
          <cell r="L41">
            <v>8.3274396367299715E-3</v>
          </cell>
          <cell r="M41">
            <v>1.3125466595147791E-2</v>
          </cell>
        </row>
        <row r="42">
          <cell r="B42">
            <v>0.17269749422045938</v>
          </cell>
          <cell r="C42">
            <v>0.48831482018380068</v>
          </cell>
          <cell r="D42">
            <v>1.1424638575819279</v>
          </cell>
          <cell r="E42">
            <v>1.5509308284568679</v>
          </cell>
          <cell r="F42">
            <v>1.5300226237560377</v>
          </cell>
          <cell r="G42">
            <v>0.94498975678555808</v>
          </cell>
          <cell r="H42">
            <v>0.43622206188875934</v>
          </cell>
          <cell r="I42">
            <v>0.38706136987274448</v>
          </cell>
          <cell r="J42">
            <v>1.5960161418147836E-2</v>
          </cell>
          <cell r="K42">
            <v>7.8015035196360204E-3</v>
          </cell>
          <cell r="L42">
            <v>7.0533141832259992E-3</v>
          </cell>
          <cell r="M42">
            <v>7.4297295963246437E-3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1.6886797909394904</v>
          </cell>
          <cell r="H43">
            <v>3.6389596594210141</v>
          </cell>
          <cell r="I43">
            <v>4.3111596430141415</v>
          </cell>
          <cell r="J43">
            <v>4.2853639420696048</v>
          </cell>
          <cell r="K43">
            <v>4.3111595716376243</v>
          </cell>
          <cell r="L43">
            <v>4.3111480842690764</v>
          </cell>
          <cell r="M43">
            <v>4.3112463971020629</v>
          </cell>
        </row>
        <row r="44">
          <cell r="B44">
            <v>0.23009303695239472</v>
          </cell>
          <cell r="C44">
            <v>0.24359686913963566</v>
          </cell>
          <cell r="D44">
            <v>0.33673335648661723</v>
          </cell>
          <cell r="E44">
            <v>0.33297541921858781</v>
          </cell>
          <cell r="F44">
            <v>0.32922853591306861</v>
          </cell>
          <cell r="G44">
            <v>0.29687738328858959</v>
          </cell>
          <cell r="H44">
            <v>2.4827302307951576E-3</v>
          </cell>
          <cell r="I44">
            <v>9.7023969948688271E-4</v>
          </cell>
          <cell r="J44">
            <v>1.477563661158281E-3</v>
          </cell>
          <cell r="K44">
            <v>1.2279616232858876E-3</v>
          </cell>
          <cell r="L44">
            <v>6.1005940739221657E-4</v>
          </cell>
          <cell r="M44">
            <v>3.2919845005672306E-4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2.7782157134877507E-2</v>
          </cell>
          <cell r="H45">
            <v>0.29117336003668487</v>
          </cell>
          <cell r="I45">
            <v>0.65064156809587625</v>
          </cell>
          <cell r="J45">
            <v>0.59074308036836143</v>
          </cell>
          <cell r="K45">
            <v>0.5912856839217876</v>
          </cell>
          <cell r="L45">
            <v>0.59226198295620602</v>
          </cell>
          <cell r="M45">
            <v>0.59266357939855485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0.51302909047006995</v>
          </cell>
          <cell r="G46">
            <v>0.35792330003128386</v>
          </cell>
          <cell r="H46">
            <v>0.35802320722069936</v>
          </cell>
          <cell r="I46">
            <v>1.420017310794085</v>
          </cell>
          <cell r="J46">
            <v>2.2580023521152337</v>
          </cell>
          <cell r="K46">
            <v>2.2860632244389172</v>
          </cell>
          <cell r="L46">
            <v>3.2554431925416267</v>
          </cell>
          <cell r="M46">
            <v>3.255566509271997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7.3506023081112209E-3</v>
          </cell>
          <cell r="G47">
            <v>1.3399861079338949E-2</v>
          </cell>
          <cell r="H47">
            <v>1.1242398750946904E-2</v>
          </cell>
          <cell r="I47">
            <v>1.168781371087378E-2</v>
          </cell>
          <cell r="J47">
            <v>1.2157948293962367E-2</v>
          </cell>
          <cell r="K47">
            <v>1.2815518077988565E-2</v>
          </cell>
          <cell r="L47">
            <v>6.0765360373020152E-3</v>
          </cell>
          <cell r="M47">
            <v>6.0451672703912222E-3</v>
          </cell>
        </row>
        <row r="48">
          <cell r="B48">
            <v>2.2032398191132091E-2</v>
          </cell>
          <cell r="C48">
            <v>1.2219454685923184E-2</v>
          </cell>
          <cell r="D48">
            <v>2.2503413224221752E-2</v>
          </cell>
          <cell r="E48">
            <v>1.7911491963931016E-2</v>
          </cell>
          <cell r="F48">
            <v>1.4500630987893927E-2</v>
          </cell>
          <cell r="G48">
            <v>7.8838382653564458E-3</v>
          </cell>
          <cell r="H48">
            <v>0</v>
          </cell>
          <cell r="I48">
            <v>0</v>
          </cell>
          <cell r="J48">
            <v>1.1466335863028879E-2</v>
          </cell>
          <cell r="K48">
            <v>1.931908491288805E-2</v>
          </cell>
          <cell r="L48">
            <v>3.9716458663141135E-2</v>
          </cell>
          <cell r="M48">
            <v>4.3600080998077002E-2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8.4113198242099785E-3</v>
          </cell>
          <cell r="K49">
            <v>1.4137120519585645E-2</v>
          </cell>
          <cell r="L49">
            <v>1.422792186143667E-2</v>
          </cell>
          <cell r="M49">
            <v>2.4560294304418404E-2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4.7069352709358404E-3</v>
          </cell>
          <cell r="F50">
            <v>9.6266042245753622E-3</v>
          </cell>
          <cell r="G50">
            <v>1.8643698475123184E-2</v>
          </cell>
          <cell r="H50">
            <v>1.920633821696666E-2</v>
          </cell>
          <cell r="I50">
            <v>3.2055752641197408E-2</v>
          </cell>
          <cell r="J50">
            <v>2.3327270338563431E-2</v>
          </cell>
          <cell r="K50">
            <v>2.0820400114589563E-2</v>
          </cell>
          <cell r="L50">
            <v>1.8384727404102338E-2</v>
          </cell>
          <cell r="M50">
            <v>2.2819210628320766E-2</v>
          </cell>
        </row>
        <row r="51">
          <cell r="B51">
            <v>3.2237076677848482E-2</v>
          </cell>
          <cell r="C51">
            <v>3.9571111935092169E-2</v>
          </cell>
          <cell r="D51">
            <v>0.16075049354980681</v>
          </cell>
          <cell r="E51">
            <v>0.15703720487069575</v>
          </cell>
          <cell r="F51">
            <v>0.15453182482338856</v>
          </cell>
          <cell r="G51">
            <v>7.2096831718468674E-2</v>
          </cell>
          <cell r="H51">
            <v>0</v>
          </cell>
          <cell r="I51">
            <v>0</v>
          </cell>
          <cell r="J51">
            <v>2.2555856400893727E-2</v>
          </cell>
          <cell r="K51">
            <v>9.7794835958603318E-2</v>
          </cell>
          <cell r="L51">
            <v>0.17869088759466051</v>
          </cell>
          <cell r="M51">
            <v>0.20464286055154673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2.4304505641448614E-2</v>
          </cell>
          <cell r="K52">
            <v>3.562347400923277E-2</v>
          </cell>
          <cell r="L52">
            <v>3.315551585850527E-2</v>
          </cell>
          <cell r="M52">
            <v>5.6735295786280657E-2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7.0906247861029156E-3</v>
          </cell>
          <cell r="F53">
            <v>1.6360170433402675E-2</v>
          </cell>
          <cell r="G53">
            <v>7.804754339702101E-2</v>
          </cell>
          <cell r="H53">
            <v>0.13404477967156986</v>
          </cell>
          <cell r="I53">
            <v>0.20932866798648259</v>
          </cell>
          <cell r="J53">
            <v>0.20920383626402722</v>
          </cell>
          <cell r="K53">
            <v>0.14516546993096363</v>
          </cell>
          <cell r="L53">
            <v>7.3213761473001931E-2</v>
          </cell>
          <cell r="M53">
            <v>5.3427456052832029E-2</v>
          </cell>
        </row>
        <row r="54">
          <cell r="B54">
            <v>0.95941711500344118</v>
          </cell>
          <cell r="C54">
            <v>1.1069797205454748</v>
          </cell>
          <cell r="D54">
            <v>1.1358335844234428</v>
          </cell>
          <cell r="E54">
            <v>1.1369653070941461</v>
          </cell>
          <cell r="F54">
            <v>1.1370597398807774</v>
          </cell>
          <cell r="G54">
            <v>1.1371212562230706</v>
          </cell>
          <cell r="H54">
            <v>1.1492404312691979</v>
          </cell>
          <cell r="I54">
            <v>1.1663882252987534</v>
          </cell>
          <cell r="J54">
            <v>1.1663966526995289</v>
          </cell>
          <cell r="K54">
            <v>1.1664600647297709</v>
          </cell>
          <cell r="L54">
            <v>1.2589711268470418</v>
          </cell>
          <cell r="M54">
            <v>1.2611847160818366</v>
          </cell>
        </row>
        <row r="55">
          <cell r="B55">
            <v>0.59444903623490641</v>
          </cell>
          <cell r="C55">
            <v>0.62598841931804239</v>
          </cell>
          <cell r="D55">
            <v>0.79764577551987381</v>
          </cell>
          <cell r="E55">
            <v>0.68159429023721463</v>
          </cell>
          <cell r="F55">
            <v>0.61344691461432244</v>
          </cell>
          <cell r="G55">
            <v>0.32226147996032212</v>
          </cell>
          <cell r="H55">
            <v>0</v>
          </cell>
          <cell r="I55">
            <v>0</v>
          </cell>
          <cell r="J55">
            <v>1.9161924877622947E-2</v>
          </cell>
          <cell r="K55">
            <v>2.1732668287728147E-2</v>
          </cell>
          <cell r="L55">
            <v>2.1669958298453001E-2</v>
          </cell>
          <cell r="M55">
            <v>3.255287703698595E-2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4.7254127228164161E-3</v>
          </cell>
          <cell r="F56">
            <v>7.6333575283140248E-3</v>
          </cell>
          <cell r="G56">
            <v>1.5404430447060405E-2</v>
          </cell>
          <cell r="H56">
            <v>1.3950246591353818E-2</v>
          </cell>
          <cell r="I56">
            <v>1.2046808187844147E-2</v>
          </cell>
          <cell r="J56">
            <v>2.5524436120299924E-2</v>
          </cell>
          <cell r="K56">
            <v>1.4854269003581841E-2</v>
          </cell>
          <cell r="L56">
            <v>1.356909506850216E-2</v>
          </cell>
          <cell r="M56">
            <v>1.8646058050235604E-2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1.1446880168302614E-2</v>
          </cell>
          <cell r="F57">
            <v>3.3523511670027942E-2</v>
          </cell>
          <cell r="G57">
            <v>3.2902517505269568E-2</v>
          </cell>
          <cell r="H57">
            <v>2.8416485240268543E-2</v>
          </cell>
          <cell r="I57">
            <v>8.6573335066168142E-2</v>
          </cell>
          <cell r="J57">
            <v>0.14063630309593281</v>
          </cell>
          <cell r="K57">
            <v>0.12337126883430367</v>
          </cell>
          <cell r="L57">
            <v>0.18493738672526358</v>
          </cell>
          <cell r="M57">
            <v>0.18566964384078441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1.0241677670268904E-2</v>
          </cell>
          <cell r="K58">
            <v>1.316850780791291E-2</v>
          </cell>
          <cell r="L58">
            <v>1.2793059395782813E-2</v>
          </cell>
          <cell r="M58">
            <v>2.1500080257738086E-2</v>
          </cell>
        </row>
        <row r="70">
          <cell r="B70">
            <v>9.4893650794481685E-2</v>
          </cell>
          <cell r="C70">
            <v>2.1006182580908438E-2</v>
          </cell>
          <cell r="D70">
            <v>3.7326749384642553E-2</v>
          </cell>
          <cell r="E70">
            <v>9.4464191016630644E-2</v>
          </cell>
          <cell r="F70">
            <v>7.2082579277981229E-2</v>
          </cell>
          <cell r="G70">
            <v>6.8861922565369799E-2</v>
          </cell>
          <cell r="H70">
            <v>9.4448031024234866E-2</v>
          </cell>
          <cell r="I70">
            <v>2.7566273059603286E-2</v>
          </cell>
          <cell r="J70">
            <v>9.4515253751152342E-2</v>
          </cell>
          <cell r="K70">
            <v>9.4577840103044861E-2</v>
          </cell>
          <cell r="L70">
            <v>9.4544818400232197E-2</v>
          </cell>
          <cell r="M70">
            <v>9.4659704573586273E-2</v>
          </cell>
        </row>
        <row r="71">
          <cell r="B71">
            <v>2.854930718799947E-2</v>
          </cell>
          <cell r="C71">
            <v>2.1657710972686855E-2</v>
          </cell>
          <cell r="D71">
            <v>2.1352598809530228E-2</v>
          </cell>
          <cell r="E71">
            <v>2.5878329145548568E-2</v>
          </cell>
          <cell r="F71">
            <v>0.64594356139267484</v>
          </cell>
          <cell r="G71">
            <v>0.67686480625909018</v>
          </cell>
          <cell r="H71">
            <v>0.67781986612265921</v>
          </cell>
          <cell r="I71">
            <v>0.67830489756791112</v>
          </cell>
          <cell r="J71">
            <v>1.4924702902227229</v>
          </cell>
          <cell r="K71">
            <v>1.6823850273851786</v>
          </cell>
          <cell r="L71">
            <v>1.6859059688229969</v>
          </cell>
          <cell r="M71">
            <v>1.9570329920274674</v>
          </cell>
        </row>
        <row r="72">
          <cell r="B72">
            <v>2.5735981139975318E-2</v>
          </cell>
          <cell r="C72">
            <v>2.0024278338541746E-2</v>
          </cell>
          <cell r="D72">
            <v>1.9808496455103571E-2</v>
          </cell>
          <cell r="E72">
            <v>2.4648183666748303E-2</v>
          </cell>
          <cell r="F72">
            <v>0.18776284462644005</v>
          </cell>
          <cell r="G72">
            <v>2.8438083927022313</v>
          </cell>
          <cell r="H72">
            <v>6.4566554099988389</v>
          </cell>
          <cell r="I72">
            <v>7.0405417413064111</v>
          </cell>
          <cell r="J72">
            <v>14.236729480101696</v>
          </cell>
          <cell r="K72">
            <v>12.73309163637488</v>
          </cell>
          <cell r="L72">
            <v>11.864917239647889</v>
          </cell>
          <cell r="M72">
            <v>12.100252462015792</v>
          </cell>
        </row>
        <row r="73">
          <cell r="B73">
            <v>8.6925153796888997E-3</v>
          </cell>
          <cell r="C73">
            <v>8.7177026425725827E-3</v>
          </cell>
          <cell r="D73">
            <v>8.7650811914695339E-3</v>
          </cell>
          <cell r="E73">
            <v>5.6028333792783096E-2</v>
          </cell>
          <cell r="F73">
            <v>0.10717923017713145</v>
          </cell>
          <cell r="G73">
            <v>0.15961519287305634</v>
          </cell>
          <cell r="H73">
            <v>0.14947443108431924</v>
          </cell>
          <cell r="I73">
            <v>0.15312597817460094</v>
          </cell>
          <cell r="J73">
            <v>0.25046684267779806</v>
          </cell>
          <cell r="K73">
            <v>0.24334712600005262</v>
          </cell>
          <cell r="L73">
            <v>0.30554078162168885</v>
          </cell>
          <cell r="M73">
            <v>0.26731206535742796</v>
          </cell>
        </row>
        <row r="74">
          <cell r="B74">
            <v>1.8202816822407451E-2</v>
          </cell>
          <cell r="C74">
            <v>1.8260275781673191E-2</v>
          </cell>
          <cell r="D74">
            <v>1.8298574240933018E-2</v>
          </cell>
          <cell r="E74">
            <v>9.3759469324236455E-2</v>
          </cell>
          <cell r="F74">
            <v>0.1386460456257918</v>
          </cell>
          <cell r="G74">
            <v>0.17444023902630568</v>
          </cell>
          <cell r="H74">
            <v>0.24270400052516181</v>
          </cell>
          <cell r="I74">
            <v>0.217568709083969</v>
          </cell>
          <cell r="J74">
            <v>0.29210889339895085</v>
          </cell>
          <cell r="K74">
            <v>0.31479254764351805</v>
          </cell>
          <cell r="L74">
            <v>0.33758065693952377</v>
          </cell>
          <cell r="M74">
            <v>0.33630376266334616</v>
          </cell>
        </row>
        <row r="75">
          <cell r="B75">
            <v>1.8255659569184256E-2</v>
          </cell>
          <cell r="C75">
            <v>1.8312299238670615E-2</v>
          </cell>
          <cell r="D75">
            <v>1.8358625949904929E-2</v>
          </cell>
          <cell r="E75">
            <v>9.5072746260553231E-2</v>
          </cell>
          <cell r="F75">
            <v>0.16524101982788059</v>
          </cell>
          <cell r="G75">
            <v>0.24228076751077202</v>
          </cell>
          <cell r="H75">
            <v>0.29962724028699417</v>
          </cell>
          <cell r="I75">
            <v>0.22075574230358336</v>
          </cell>
          <cell r="J75">
            <v>0.29496671079746606</v>
          </cell>
          <cell r="K75">
            <v>0.32100383590080905</v>
          </cell>
          <cell r="L75">
            <v>0.32810513822211529</v>
          </cell>
          <cell r="M75">
            <v>0.35340157227037838</v>
          </cell>
        </row>
        <row r="76">
          <cell r="B76">
            <v>8.5107149362041237E-3</v>
          </cell>
          <cell r="C76">
            <v>8.5331162620368248E-3</v>
          </cell>
          <cell r="D76">
            <v>8.5783153088686923E-3</v>
          </cell>
          <cell r="E76">
            <v>6.5801425531183885E-2</v>
          </cell>
          <cell r="F76">
            <v>0.11267017327464146</v>
          </cell>
          <cell r="G76">
            <v>0.16711630480864967</v>
          </cell>
          <cell r="H76">
            <v>0.20233830925953844</v>
          </cell>
          <cell r="I76">
            <v>0.14554511987118643</v>
          </cell>
          <cell r="J76">
            <v>0.1946418351927775</v>
          </cell>
          <cell r="K76">
            <v>0.21359788986071548</v>
          </cell>
          <cell r="L76">
            <v>0.21844012931394974</v>
          </cell>
          <cell r="M76">
            <v>0.23509497935320095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4.2273391113909486E-3</v>
          </cell>
          <cell r="H90">
            <v>4.2473844170691933E-3</v>
          </cell>
          <cell r="I90">
            <v>4.3112406967531708E-3</v>
          </cell>
          <cell r="J90">
            <v>4.3191272795760757E-3</v>
          </cell>
          <cell r="K90">
            <v>4.3650711650593645E-3</v>
          </cell>
          <cell r="L90">
            <v>4.4768316931691338E-3</v>
          </cell>
          <cell r="M90">
            <v>8.2205122900203195E-3</v>
          </cell>
        </row>
        <row r="91">
          <cell r="B91">
            <v>1.8035993340186811</v>
          </cell>
          <cell r="C91">
            <v>3.2026454938100359E-3</v>
          </cell>
          <cell r="D91">
            <v>2.5346636586230611E-2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1.2978296536876885</v>
          </cell>
          <cell r="C92">
            <v>0.47390475753345274</v>
          </cell>
          <cell r="D92">
            <v>1.1169745948131775</v>
          </cell>
          <cell r="E92">
            <v>2.0187867380152179E-2</v>
          </cell>
          <cell r="F92">
            <v>3.2976284670244833E-2</v>
          </cell>
          <cell r="G92">
            <v>1.3566456800523168</v>
          </cell>
          <cell r="H92">
            <v>2.5383827891147437</v>
          </cell>
          <cell r="I92">
            <v>3.4726392023576205</v>
          </cell>
          <cell r="J92">
            <v>3.9452566378403344</v>
          </cell>
          <cell r="K92">
            <v>3.8834532244111664</v>
          </cell>
          <cell r="L92">
            <v>4.2272630221651779</v>
          </cell>
          <cell r="M92">
            <v>4.2429729331803649</v>
          </cell>
        </row>
        <row r="93">
          <cell r="B93">
            <v>14.461525562265123</v>
          </cell>
          <cell r="C93">
            <v>13.120876944050734</v>
          </cell>
          <cell r="D93">
            <v>12.403754463752673</v>
          </cell>
          <cell r="E93">
            <v>12.779889736393031</v>
          </cell>
          <cell r="F93">
            <v>12.343179016982534</v>
          </cell>
          <cell r="G93">
            <v>13.043267309260301</v>
          </cell>
          <cell r="H93">
            <v>12.955752203449565</v>
          </cell>
          <cell r="I93">
            <v>11.851503491966803</v>
          </cell>
          <cell r="J93">
            <v>11.30058932947512</v>
          </cell>
          <cell r="K93">
            <v>11.041580064339367</v>
          </cell>
          <cell r="L93">
            <v>11.035585321620818</v>
          </cell>
          <cell r="M93">
            <v>11.051279785628799</v>
          </cell>
        </row>
        <row r="94">
          <cell r="B94">
            <v>9.3935247383585777E-3</v>
          </cell>
          <cell r="C94">
            <v>1.0749402116492664E-3</v>
          </cell>
          <cell r="D94">
            <v>2.2431710990492303E-2</v>
          </cell>
          <cell r="E94">
            <v>6.7652363328352012E-3</v>
          </cell>
          <cell r="F94">
            <v>4.5776216741499516E-3</v>
          </cell>
          <cell r="G94">
            <v>1.5540614473865942E-2</v>
          </cell>
          <cell r="H94">
            <v>1.4457698290391579E-2</v>
          </cell>
          <cell r="I94">
            <v>5.396274596806762E-5</v>
          </cell>
          <cell r="J94">
            <v>2.0488980959761498E-4</v>
          </cell>
          <cell r="K94">
            <v>2.2739424850357203E-4</v>
          </cell>
          <cell r="L94">
            <v>2.3678964057358436E-4</v>
          </cell>
          <cell r="M94">
            <v>2.8549673444495878E-4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6.2013841419077717E-2</v>
          </cell>
          <cell r="H96">
            <v>6.6403797971157183E-2</v>
          </cell>
          <cell r="I96">
            <v>1.000802240145497</v>
          </cell>
          <cell r="J96">
            <v>1.0013165626615532</v>
          </cell>
          <cell r="K96">
            <v>1.0602273890650007</v>
          </cell>
          <cell r="L96">
            <v>1.4329917462951545</v>
          </cell>
          <cell r="M96">
            <v>1.4391946786524545</v>
          </cell>
        </row>
        <row r="97">
          <cell r="B97">
            <v>1.7329240629975182</v>
          </cell>
          <cell r="C97">
            <v>2.127621943504276</v>
          </cell>
          <cell r="D97">
            <v>1.1563303478139269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0.90180011692688067</v>
          </cell>
          <cell r="C98">
            <v>0.90180228167894216</v>
          </cell>
          <cell r="D98">
            <v>0.90180486366841017</v>
          </cell>
          <cell r="E98">
            <v>0.90180849474665969</v>
          </cell>
          <cell r="F98">
            <v>0.90181379855801014</v>
          </cell>
          <cell r="G98">
            <v>0.90181935167467009</v>
          </cell>
          <cell r="H98">
            <v>0.90182217850392965</v>
          </cell>
          <cell r="I98">
            <v>0.90182801291468984</v>
          </cell>
          <cell r="J98">
            <v>0.90184060038837144</v>
          </cell>
          <cell r="K98">
            <v>0.90185802768691614</v>
          </cell>
          <cell r="L98">
            <v>0.90232578459463642</v>
          </cell>
          <cell r="M98">
            <v>1.0095993943824422</v>
          </cell>
        </row>
        <row r="99">
          <cell r="B99">
            <v>2.9000530316951663</v>
          </cell>
          <cell r="C99">
            <v>7.6027769950128334</v>
          </cell>
          <cell r="D99">
            <v>7.5962081146272542</v>
          </cell>
          <cell r="E99">
            <v>2.2986534657128237</v>
          </cell>
          <cell r="F99">
            <v>1.3853538513185981</v>
          </cell>
          <cell r="G99">
            <v>0</v>
          </cell>
          <cell r="H99">
            <v>0</v>
          </cell>
          <cell r="I99">
            <v>0</v>
          </cell>
          <cell r="J99">
            <v>2.0744149857264715</v>
          </cell>
          <cell r="K99">
            <v>9.3353555982656449</v>
          </cell>
          <cell r="L99">
            <v>9.3353871776147308</v>
          </cell>
          <cell r="M99">
            <v>9.3353411720298585</v>
          </cell>
        </row>
        <row r="100">
          <cell r="B100">
            <v>0.184089879187182</v>
          </cell>
          <cell r="C100">
            <v>0.18570546758581116</v>
          </cell>
          <cell r="D100">
            <v>5.1218101368812864E-2</v>
          </cell>
          <cell r="E100">
            <v>5.4231794521492814E-2</v>
          </cell>
          <cell r="F100">
            <v>3.0674448893111194E-3</v>
          </cell>
          <cell r="G100">
            <v>9.8820533765113885E-4</v>
          </cell>
          <cell r="H100">
            <v>1.164156539880734E-3</v>
          </cell>
          <cell r="I100">
            <v>6.842471459577396E-5</v>
          </cell>
          <cell r="J100">
            <v>3.6836391095777587E-5</v>
          </cell>
          <cell r="K100">
            <v>3.2078388910306608E-5</v>
          </cell>
          <cell r="L100">
            <v>3.1363548131402833E-5</v>
          </cell>
          <cell r="M100">
            <v>2.4134502330435728E-5</v>
          </cell>
        </row>
        <row r="101">
          <cell r="B101">
            <v>1.2177951684449257</v>
          </cell>
          <cell r="C101">
            <v>1.0990663733171306</v>
          </cell>
          <cell r="D101">
            <v>1.7267989847816045</v>
          </cell>
          <cell r="E101">
            <v>3.5881155958688655</v>
          </cell>
          <cell r="F101">
            <v>4.0228963352153242</v>
          </cell>
          <cell r="G101">
            <v>3.1128566409697349</v>
          </cell>
          <cell r="H101">
            <v>2.4086801934775801</v>
          </cell>
          <cell r="I101">
            <v>1.8638050437810945</v>
          </cell>
          <cell r="J101">
            <v>1.4421943074373633</v>
          </cell>
          <cell r="K101">
            <v>1.1159845149567194</v>
          </cell>
          <cell r="L101">
            <v>0.863572383186471</v>
          </cell>
          <cell r="M101">
            <v>1.1233900771007685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3.1987996965315732E-4</v>
          </cell>
          <cell r="F102">
            <v>5.4544321896489694E-4</v>
          </cell>
          <cell r="G102">
            <v>5.7965666050609817E-4</v>
          </cell>
          <cell r="H102">
            <v>6.2450262784835998E-4</v>
          </cell>
          <cell r="I102">
            <v>1.137308610464006E-3</v>
          </cell>
          <cell r="J102">
            <v>1.1479951246916491E-3</v>
          </cell>
          <cell r="K102">
            <v>1.2217096236717118E-3</v>
          </cell>
          <cell r="L102">
            <v>1.2993381082616658E-3</v>
          </cell>
          <cell r="M102">
            <v>2.9348817386327902E-3</v>
          </cell>
        </row>
        <row r="103">
          <cell r="F103">
            <v>0.58574060676917217</v>
          </cell>
          <cell r="G103">
            <v>0.35078100410382707</v>
          </cell>
          <cell r="H103">
            <v>0.11053745954699661</v>
          </cell>
          <cell r="I103">
            <v>0.23733066134621092</v>
          </cell>
          <cell r="J103">
            <v>0.72721586508643488</v>
          </cell>
          <cell r="K103">
            <v>0.60243513807988658</v>
          </cell>
          <cell r="L103">
            <v>0.73396944840511835</v>
          </cell>
          <cell r="M103">
            <v>0.73404684398170916</v>
          </cell>
        </row>
        <row r="104">
          <cell r="B104">
            <v>0.93001707288170909</v>
          </cell>
          <cell r="C104">
            <v>2.0681261380732914</v>
          </cell>
          <cell r="D104">
            <v>9.6246557769528646E-2</v>
          </cell>
          <cell r="E104">
            <v>1.2958898650893576</v>
          </cell>
          <cell r="F104">
            <v>0.83319571474191712</v>
          </cell>
          <cell r="G104">
            <v>0</v>
          </cell>
          <cell r="H104">
            <v>0</v>
          </cell>
          <cell r="I104">
            <v>0</v>
          </cell>
          <cell r="J104">
            <v>1.297009530315963E-2</v>
          </cell>
          <cell r="K104">
            <v>1.3559639171662814E-2</v>
          </cell>
          <cell r="L104">
            <v>1.8459601685214932E-2</v>
          </cell>
          <cell r="M104">
            <v>2.9095483827987951E-2</v>
          </cell>
        </row>
        <row r="105">
          <cell r="B105">
            <v>0.66046917886113055</v>
          </cell>
          <cell r="C105">
            <v>1.70061473355465</v>
          </cell>
          <cell r="D105">
            <v>3.3930107705347905</v>
          </cell>
          <cell r="E105">
            <v>3.2808152140433817</v>
          </cell>
          <cell r="F105">
            <v>3.236586319483933</v>
          </cell>
          <cell r="G105">
            <v>5.5712240432645359</v>
          </cell>
          <cell r="H105">
            <v>8.6205767181553039</v>
          </cell>
          <cell r="I105">
            <v>9.9385444503376537</v>
          </cell>
          <cell r="J105">
            <v>9.0989548343010416</v>
          </cell>
          <cell r="K105">
            <v>9.1362638128326861</v>
          </cell>
          <cell r="L105">
            <v>9.1346568044183645</v>
          </cell>
          <cell r="M105">
            <v>9.1356610372466012</v>
          </cell>
        </row>
        <row r="106">
          <cell r="B106">
            <v>1.9352256070013201</v>
          </cell>
          <cell r="C106">
            <v>1.9673038767365658</v>
          </cell>
          <cell r="D106">
            <v>2.5504946753784976</v>
          </cell>
          <cell r="E106">
            <v>2.2435319591693315</v>
          </cell>
          <cell r="F106">
            <v>1.9429207232393471</v>
          </cell>
          <cell r="G106">
            <v>1.6444132121544457</v>
          </cell>
          <cell r="H106">
            <v>1.2417668038383778</v>
          </cell>
          <cell r="I106">
            <v>2.2104283918154199</v>
          </cell>
          <cell r="J106">
            <v>2.0089588772356484</v>
          </cell>
          <cell r="K106">
            <v>2.0099528108339624</v>
          </cell>
          <cell r="L106">
            <v>2.0111685814718259</v>
          </cell>
          <cell r="M106">
            <v>2.0115781460941689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3.4898501783922533E-3</v>
          </cell>
          <cell r="G107">
            <v>6.0237907604367815E-3</v>
          </cell>
          <cell r="H107">
            <v>4.7951644439094294E-3</v>
          </cell>
          <cell r="I107">
            <v>4.7161353570192455E-3</v>
          </cell>
          <cell r="J107">
            <v>4.9058387852830669E-3</v>
          </cell>
          <cell r="K107">
            <v>5.1711739612936352E-3</v>
          </cell>
          <cell r="L107">
            <v>2.4519355939990641E-3</v>
          </cell>
          <cell r="M107">
            <v>2.4392780213859347E-3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0.34564687206417893</v>
          </cell>
          <cell r="G108">
            <v>0.2147539800187703</v>
          </cell>
          <cell r="H108">
            <v>0.19691276397138469</v>
          </cell>
          <cell r="I108">
            <v>0.71000865539704261</v>
          </cell>
          <cell r="J108">
            <v>1.1290011760576175</v>
          </cell>
          <cell r="K108">
            <v>1.1430316122194586</v>
          </cell>
          <cell r="L108">
            <v>1.6277215962708125</v>
          </cell>
          <cell r="M108">
            <v>1.6277832546359994</v>
          </cell>
        </row>
        <row r="109">
          <cell r="B109">
            <v>5.3040958608281057E-2</v>
          </cell>
          <cell r="C109">
            <v>2.9119801008147154E-2</v>
          </cell>
          <cell r="D109">
            <v>5.2805628385938413E-2</v>
          </cell>
          <cell r="E109">
            <v>4.0940553060413824E-2</v>
          </cell>
          <cell r="F109">
            <v>3.2853559932471479E-2</v>
          </cell>
          <cell r="G109">
            <v>1.7704057859046041E-2</v>
          </cell>
          <cell r="H109">
            <v>0</v>
          </cell>
          <cell r="I109">
            <v>0</v>
          </cell>
          <cell r="J109">
            <v>4.1732265833620635E-2</v>
          </cell>
          <cell r="K109">
            <v>7.0243287574066046E-2</v>
          </cell>
          <cell r="L109">
            <v>0.11473642633590425</v>
          </cell>
          <cell r="M109">
            <v>0.14383800594948698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1.2706690998548162E-2</v>
          </cell>
          <cell r="F110">
            <v>2.545073565034596E-2</v>
          </cell>
          <cell r="G110">
            <v>4.8250179378890694E-2</v>
          </cell>
          <cell r="H110">
            <v>4.8720063608477623E-2</v>
          </cell>
          <cell r="I110">
            <v>7.9668688001308635E-2</v>
          </cell>
          <cell r="J110">
            <v>5.797564771998974E-2</v>
          </cell>
          <cell r="K110">
            <v>5.1745282020297177E-2</v>
          </cell>
          <cell r="L110">
            <v>4.5691864669062568E-2</v>
          </cell>
          <cell r="M110">
            <v>5.6712958586016979E-2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7.0032270024291604E-2</v>
          </cell>
          <cell r="C112">
            <v>8.5127923100825925E-2</v>
          </cell>
          <cell r="D112">
            <v>0.34071713805269421</v>
          </cell>
          <cell r="E112">
            <v>0.32454355673277191</v>
          </cell>
          <cell r="F112">
            <v>0.31548136477605476</v>
          </cell>
          <cell r="G112">
            <v>0.14537557871101056</v>
          </cell>
          <cell r="H112">
            <v>0</v>
          </cell>
          <cell r="I112">
            <v>0</v>
          </cell>
          <cell r="J112">
            <v>9.2993115813688076E-2</v>
          </cell>
          <cell r="K112">
            <v>0.26368194780797505</v>
          </cell>
          <cell r="L112">
            <v>0.41792858472585848</v>
          </cell>
          <cell r="M112">
            <v>0.51615493007721736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1.8861760514756555E-2</v>
          </cell>
          <cell r="F113">
            <v>4.3519665192302756E-2</v>
          </cell>
          <cell r="G113">
            <v>0.20761415484921861</v>
          </cell>
          <cell r="H113">
            <v>0.35657232030860975</v>
          </cell>
          <cell r="I113">
            <v>0.556834880358132</v>
          </cell>
          <cell r="J113">
            <v>0.55650281567770898</v>
          </cell>
          <cell r="K113">
            <v>0.3861544520331055</v>
          </cell>
          <cell r="L113">
            <v>0.19475581869665545</v>
          </cell>
          <cell r="M113">
            <v>0.142122296889307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1.4243863196439868</v>
          </cell>
          <cell r="C115">
            <v>1.5798023537240879</v>
          </cell>
          <cell r="D115">
            <v>1.523000162122397</v>
          </cell>
          <cell r="E115">
            <v>1.3610543334174023</v>
          </cell>
          <cell r="F115">
            <v>1.1976904849016901</v>
          </cell>
          <cell r="G115">
            <v>1.0342695437029514</v>
          </cell>
          <cell r="H115">
            <v>1.0452925490125597</v>
          </cell>
          <cell r="I115">
            <v>1.060889338721134</v>
          </cell>
          <cell r="J115">
            <v>1.0608970038702157</v>
          </cell>
          <cell r="K115">
            <v>1.0609546803327974</v>
          </cell>
          <cell r="L115">
            <v>1.1450981905168447</v>
          </cell>
          <cell r="M115">
            <v>1.1471115623672867</v>
          </cell>
        </row>
        <row r="116">
          <cell r="B116">
            <v>0.6926358708629381</v>
          </cell>
          <cell r="C116">
            <v>0.75034449593326025</v>
          </cell>
          <cell r="D116">
            <v>0.99616356007430196</v>
          </cell>
          <cell r="E116">
            <v>0.90828329459098622</v>
          </cell>
          <cell r="F116">
            <v>0.86882069962581154</v>
          </cell>
          <cell r="G116">
            <v>0.48339221994048304</v>
          </cell>
          <cell r="H116">
            <v>0</v>
          </cell>
          <cell r="I116">
            <v>0</v>
          </cell>
          <cell r="J116">
            <v>2.8742887316434443E-2</v>
          </cell>
          <cell r="K116">
            <v>3.2599002431592194E-2</v>
          </cell>
          <cell r="L116">
            <v>3.2504937447679468E-2</v>
          </cell>
          <cell r="M116">
            <v>4.8829315555478918E-2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7.5520053678247486E-3</v>
          </cell>
          <cell r="F117">
            <v>1.1936473004864629E-2</v>
          </cell>
          <cell r="G117">
            <v>2.3557715841133711E-2</v>
          </cell>
          <cell r="H117">
            <v>2.0910568018293774E-2</v>
          </cell>
          <cell r="I117">
            <v>1.7691895029561741E-2</v>
          </cell>
          <cell r="J117">
            <v>3.7485086297361643E-2</v>
          </cell>
          <cell r="K117">
            <v>2.1814920919669138E-2</v>
          </cell>
          <cell r="L117">
            <v>1.9927519543335978E-2</v>
          </cell>
          <cell r="M117">
            <v>2.7383527370573851E-2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2.9733902913683876E-3</v>
          </cell>
          <cell r="K118">
            <v>3.8231151700392242E-3</v>
          </cell>
          <cell r="L118">
            <v>3.7141140181304912E-3</v>
          </cell>
          <cell r="M118">
            <v>6.2419587845045999E-3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8.6152834950909141E-3</v>
          </cell>
          <cell r="F119">
            <v>2.3169124878378966E-2</v>
          </cell>
          <cell r="G119">
            <v>2.071639991072528E-2</v>
          </cell>
          <cell r="H119">
            <v>1.6976676367374623E-2</v>
          </cell>
          <cell r="I119">
            <v>4.8932754602616806E-2</v>
          </cell>
          <cell r="J119">
            <v>7.9490084358570828E-2</v>
          </cell>
          <cell r="K119">
            <v>6.9731586732432557E-2</v>
          </cell>
          <cell r="L119">
            <v>0.10452982727949692</v>
          </cell>
          <cell r="M119">
            <v>0.10494371173609561</v>
          </cell>
        </row>
        <row r="123">
          <cell r="B123">
            <v>0</v>
          </cell>
          <cell r="C123">
            <v>3.7158134433743748</v>
          </cell>
          <cell r="D123">
            <v>3.8284680485683964</v>
          </cell>
          <cell r="E123">
            <v>4.4721620948008391</v>
          </cell>
          <cell r="F123">
            <v>5.8985446470280536</v>
          </cell>
          <cell r="G123">
            <v>6.2041074549198862</v>
          </cell>
          <cell r="H123">
            <v>6.7222119622970338</v>
          </cell>
          <cell r="I123">
            <v>8.4191716849052156</v>
          </cell>
          <cell r="J123">
            <v>8.8488738767134318</v>
          </cell>
          <cell r="K123">
            <v>9.332517959260052</v>
          </cell>
          <cell r="L123">
            <v>9.8211999440976765</v>
          </cell>
          <cell r="M123">
            <v>12.719051642902722</v>
          </cell>
        </row>
      </sheetData>
      <sheetData sheetId="59">
        <row r="13">
          <cell r="B13">
            <v>16.052426487095062</v>
          </cell>
          <cell r="C13">
            <v>20.059159906926119</v>
          </cell>
          <cell r="D13">
            <v>2.3481194820081601</v>
          </cell>
          <cell r="E13">
            <v>17.2672516965049</v>
          </cell>
          <cell r="F13">
            <v>16.358496343602152</v>
          </cell>
          <cell r="G13">
            <v>16.934952369734681</v>
          </cell>
          <cell r="H13">
            <v>17.367406905105153</v>
          </cell>
          <cell r="I13">
            <v>17.585936026972</v>
          </cell>
          <cell r="J13">
            <v>18.849451908373204</v>
          </cell>
          <cell r="K13">
            <v>26.123230014322182</v>
          </cell>
          <cell r="L13">
            <v>19.937135750811766</v>
          </cell>
          <cell r="M13">
            <v>22.280234647970577</v>
          </cell>
        </row>
        <row r="14">
          <cell r="B14">
            <v>250.94843564940174</v>
          </cell>
          <cell r="C14">
            <v>254.39189797775231</v>
          </cell>
          <cell r="D14">
            <v>224.17542811686621</v>
          </cell>
          <cell r="E14">
            <v>221.44910044943242</v>
          </cell>
          <cell r="F14">
            <v>173.2621359171375</v>
          </cell>
          <cell r="G14">
            <v>99.976314105923876</v>
          </cell>
          <cell r="H14">
            <v>0</v>
          </cell>
          <cell r="I14">
            <v>0</v>
          </cell>
          <cell r="J14">
            <v>8.6720654396066692</v>
          </cell>
          <cell r="K14">
            <v>33.779244084242471</v>
          </cell>
          <cell r="L14">
            <v>35.965215496963673</v>
          </cell>
          <cell r="M14">
            <v>39.881885934677207</v>
          </cell>
        </row>
        <row r="15">
          <cell r="B15">
            <v>66.745706387282468</v>
          </cell>
          <cell r="C15">
            <v>49.798871635010556</v>
          </cell>
          <cell r="D15">
            <v>68.873702601023979</v>
          </cell>
          <cell r="E15">
            <v>67.485207376415474</v>
          </cell>
          <cell r="F15">
            <v>69.602600558758681</v>
          </cell>
          <cell r="G15">
            <v>72.200260019843967</v>
          </cell>
          <cell r="H15">
            <v>74.384218551090569</v>
          </cell>
          <cell r="I15">
            <v>74.836104856115298</v>
          </cell>
          <cell r="J15">
            <v>74.83609909326114</v>
          </cell>
          <cell r="K15">
            <v>74.836106531376799</v>
          </cell>
          <cell r="L15">
            <v>74.836104035608258</v>
          </cell>
          <cell r="M15">
            <v>74.836099800200401</v>
          </cell>
        </row>
        <row r="16">
          <cell r="B16">
            <v>66.632452906479017</v>
          </cell>
          <cell r="C16">
            <v>55.764149227251089</v>
          </cell>
          <cell r="D16">
            <v>65.602927636489156</v>
          </cell>
          <cell r="E16">
            <v>67.157213760683021</v>
          </cell>
          <cell r="F16">
            <v>66.883787769983329</v>
          </cell>
          <cell r="G16">
            <v>66.114572371877955</v>
          </cell>
          <cell r="H16">
            <v>65.531516028532963</v>
          </cell>
          <cell r="I16">
            <v>67.134704023088148</v>
          </cell>
          <cell r="J16">
            <v>67.13471562333433</v>
          </cell>
          <cell r="K16">
            <v>67.134714490460965</v>
          </cell>
          <cell r="L16">
            <v>67.134726850197552</v>
          </cell>
          <cell r="M16">
            <v>67.134770502201008</v>
          </cell>
        </row>
        <row r="18">
          <cell r="B18">
            <v>0.16894674693015249</v>
          </cell>
          <cell r="C18">
            <v>0.42723095547952944</v>
          </cell>
          <cell r="D18">
            <v>5.6352644854656214E-2</v>
          </cell>
          <cell r="E18">
            <v>7.9280608634510561E-3</v>
          </cell>
          <cell r="F18">
            <v>9.276938317749131E-3</v>
          </cell>
          <cell r="G18">
            <v>0.48843522729590355</v>
          </cell>
          <cell r="H18">
            <v>6.6039791593544256E-2</v>
          </cell>
          <cell r="I18">
            <v>2.1219878264829017E-4</v>
          </cell>
          <cell r="J18">
            <v>9.0188973417436964E-4</v>
          </cell>
          <cell r="K18">
            <v>1.0661759829696475E-3</v>
          </cell>
          <cell r="L18">
            <v>1.1212145467516144E-3</v>
          </cell>
          <cell r="M18">
            <v>1.7483481756148703E-3</v>
          </cell>
        </row>
        <row r="19">
          <cell r="B19">
            <v>18.203664629940469</v>
          </cell>
          <cell r="C19">
            <v>20.537808166216823</v>
          </cell>
          <cell r="D19">
            <v>23.418597920303988</v>
          </cell>
          <cell r="E19">
            <v>20.696684063052178</v>
          </cell>
          <cell r="F19">
            <v>20.958904161284703</v>
          </cell>
          <cell r="G19">
            <v>19.999810604372055</v>
          </cell>
          <cell r="H19">
            <v>12.135358561743766</v>
          </cell>
          <cell r="I19">
            <v>14.341300736600683</v>
          </cell>
          <cell r="J19">
            <v>13.674537302763921</v>
          </cell>
          <cell r="K19">
            <v>13.361133133590338</v>
          </cell>
          <cell r="L19">
            <v>13.353708965558466</v>
          </cell>
          <cell r="M19">
            <v>13.372742118852528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3.4678550577935998</v>
          </cell>
          <cell r="H20">
            <v>12.831828846878654</v>
          </cell>
          <cell r="I20">
            <v>14.340559128004998</v>
          </cell>
          <cell r="J20">
            <v>13.67373487245229</v>
          </cell>
          <cell r="K20">
            <v>13.360444623267963</v>
          </cell>
          <cell r="L20">
            <v>13.353053029137815</v>
          </cell>
          <cell r="M20">
            <v>13.37225604828663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7.5975523351284099E-4</v>
          </cell>
          <cell r="H21">
            <v>1.5108044440145798E-3</v>
          </cell>
          <cell r="I21">
            <v>1.3376195076724105E-2</v>
          </cell>
          <cell r="J21">
            <v>2.3432151449241937E-2</v>
          </cell>
          <cell r="K21">
            <v>2.5911932584626395E-2</v>
          </cell>
          <cell r="L21">
            <v>2.8540283486568185E-2</v>
          </cell>
          <cell r="M21">
            <v>4.0156739237910223E-2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4.3710041725992523E-4</v>
          </cell>
          <cell r="H22">
            <v>7.5512873748473581E-4</v>
          </cell>
          <cell r="I22">
            <v>2.1985803956192748E-2</v>
          </cell>
          <cell r="J22">
            <v>3.2774923875436533E-2</v>
          </cell>
          <cell r="K22">
            <v>3.4769611015339652E-2</v>
          </cell>
          <cell r="L22">
            <v>3.4837745500899783E-2</v>
          </cell>
          <cell r="M22">
            <v>5.3167579955718393E-2</v>
          </cell>
          <cell r="P22">
            <v>2.6781956519930863</v>
          </cell>
          <cell r="Q22">
            <v>1.2515492029453061</v>
          </cell>
          <cell r="R22">
            <v>1.2146195441325849</v>
          </cell>
          <cell r="S22">
            <v>0.79973674330946065</v>
          </cell>
          <cell r="T22">
            <v>0.86595789323129557</v>
          </cell>
          <cell r="U22">
            <v>0.49593481680609669</v>
          </cell>
          <cell r="V22">
            <v>3.9407024964099195E-2</v>
          </cell>
          <cell r="W22">
            <v>2.3714197367740785E-2</v>
          </cell>
          <cell r="X22">
            <v>7.4761406830706728E-2</v>
          </cell>
          <cell r="Y22">
            <v>0.11767224426686157</v>
          </cell>
          <cell r="Z22">
            <v>0.19822246587174353</v>
          </cell>
          <cell r="AA22">
            <v>0.21232047483330091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1.5670929230068833E-3</v>
          </cell>
          <cell r="I23">
            <v>2.2623100346342837E-2</v>
          </cell>
          <cell r="J23">
            <v>2.099977270967381</v>
          </cell>
          <cell r="K23">
            <v>2.6293345624388902</v>
          </cell>
          <cell r="L23">
            <v>2.6274467519685514</v>
          </cell>
          <cell r="M23">
            <v>2.5965013474807588</v>
          </cell>
          <cell r="P23">
            <v>6.9533012462394725E-2</v>
          </cell>
          <cell r="Q23">
            <v>5.1574749980452528E-2</v>
          </cell>
          <cell r="R23">
            <v>3.8197879358087723E-2</v>
          </cell>
          <cell r="S23">
            <v>1.181686225599364E-2</v>
          </cell>
          <cell r="T23">
            <v>5.2526590769653311E-2</v>
          </cell>
          <cell r="U23">
            <v>7.7196000663222103E-2</v>
          </cell>
          <cell r="V23">
            <v>4.9934273973089749E-2</v>
          </cell>
          <cell r="W23">
            <v>0.23182050443125068</v>
          </cell>
          <cell r="X23">
            <v>1.3091389626523593</v>
          </cell>
          <cell r="Y23">
            <v>1.3865336633326457</v>
          </cell>
          <cell r="Z23">
            <v>1.5214217237000729</v>
          </cell>
          <cell r="AA23">
            <v>1.5915251992237789</v>
          </cell>
        </row>
        <row r="24">
          <cell r="B24">
            <v>3.7720690008104314</v>
          </cell>
          <cell r="C24">
            <v>9.0475395521676851E-3</v>
          </cell>
          <cell r="D24">
            <v>5.6633409340048894E-2</v>
          </cell>
          <cell r="E24">
            <v>0</v>
          </cell>
          <cell r="F24">
            <v>0</v>
          </cell>
          <cell r="G24">
            <v>4.2024575816588986E-5</v>
          </cell>
          <cell r="H24">
            <v>0</v>
          </cell>
          <cell r="I24">
            <v>0</v>
          </cell>
          <cell r="J24">
            <v>1.0323023130946836E-3</v>
          </cell>
          <cell r="K24">
            <v>1.4200796919013289E-3</v>
          </cell>
          <cell r="L24">
            <v>1.227643574291427E-3</v>
          </cell>
          <cell r="M24">
            <v>2.1778388505754747E-3</v>
          </cell>
        </row>
        <row r="25">
          <cell r="B25">
            <v>1.3018440645821581</v>
          </cell>
          <cell r="C25">
            <v>8.9912404246219931E-3</v>
          </cell>
          <cell r="D25">
            <v>1.6536052341734919</v>
          </cell>
          <cell r="E25">
            <v>2.9367035344552726E-2</v>
          </cell>
          <cell r="F25">
            <v>4.8008849515845525E-2</v>
          </cell>
          <cell r="G25">
            <v>1.6984823494087518</v>
          </cell>
          <cell r="H25">
            <v>3.1693587639250254</v>
          </cell>
          <cell r="I25">
            <v>3.0422632692928531</v>
          </cell>
          <cell r="J25">
            <v>2.9888754933439392</v>
          </cell>
          <cell r="K25">
            <v>3.1879478686454932</v>
          </cell>
          <cell r="L25">
            <v>3.3575972956235329</v>
          </cell>
          <cell r="M25">
            <v>3.3921764707488</v>
          </cell>
        </row>
        <row r="26">
          <cell r="B26">
            <v>40.318508014328287</v>
          </cell>
          <cell r="C26">
            <v>37.779226113122654</v>
          </cell>
          <cell r="D26">
            <v>35.647069246490076</v>
          </cell>
          <cell r="E26">
            <v>37.528830228740041</v>
          </cell>
          <cell r="F26">
            <v>37.28768536681136</v>
          </cell>
          <cell r="G26">
            <v>39.994255286334308</v>
          </cell>
          <cell r="H26">
            <v>31.004914077304939</v>
          </cell>
          <cell r="I26">
            <v>28.745612658763445</v>
          </cell>
          <cell r="J26">
            <v>29.493407907034111</v>
          </cell>
          <cell r="K26">
            <v>30.471121894289379</v>
          </cell>
          <cell r="L26">
            <v>30.602089098450115</v>
          </cell>
          <cell r="M26">
            <v>30.621511477924354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4.0259724249951212</v>
          </cell>
          <cell r="H27">
            <v>13.892426619593268</v>
          </cell>
          <cell r="I27">
            <v>14.520687878004681</v>
          </cell>
          <cell r="J27">
            <v>13.845763810537614</v>
          </cell>
          <cell r="K27">
            <v>13.528373085520423</v>
          </cell>
          <cell r="L27">
            <v>13.521137096089369</v>
          </cell>
          <cell r="M27">
            <v>13.540403254261514</v>
          </cell>
        </row>
        <row r="28">
          <cell r="B28">
            <v>6.693055215028329E-2</v>
          </cell>
          <cell r="C28">
            <v>0.42835409209798131</v>
          </cell>
          <cell r="D28">
            <v>4.5142892124021027E-2</v>
          </cell>
          <cell r="E28">
            <v>1.4103445676566071E-2</v>
          </cell>
          <cell r="F28">
            <v>9.3413949056010016E-3</v>
          </cell>
          <cell r="G28">
            <v>2.9951365124726032E-2</v>
          </cell>
          <cell r="H28">
            <v>2.6894075890017244E-2</v>
          </cell>
          <cell r="I28">
            <v>1.796137209390569E-4</v>
          </cell>
          <cell r="J28">
            <v>5.1457869005099824E-4</v>
          </cell>
          <cell r="K28">
            <v>5.4950389267927166E-4</v>
          </cell>
          <cell r="L28">
            <v>5.8215188492727842E-4</v>
          </cell>
          <cell r="M28">
            <v>7.2440181443347981E-4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0.12159576748838817</v>
          </cell>
          <cell r="H30">
            <v>0.1276996114829948</v>
          </cell>
          <cell r="I30">
            <v>1.8883061134820727</v>
          </cell>
          <cell r="J30">
            <v>1.8892765333236878</v>
          </cell>
          <cell r="K30">
            <v>2.0004290359717025</v>
          </cell>
          <cell r="L30">
            <v>2.7037580118776563</v>
          </cell>
          <cell r="M30">
            <v>2.7154616578348261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1.1374553493614664E-2</v>
          </cell>
          <cell r="H31">
            <v>1.9103577297220987E-2</v>
          </cell>
          <cell r="I31">
            <v>3.0853504066647039E-2</v>
          </cell>
          <cell r="J31">
            <v>1.4888435141246692</v>
          </cell>
          <cell r="K31">
            <v>1.5930259649139669</v>
          </cell>
          <cell r="L31">
            <v>1.6760429713666556</v>
          </cell>
          <cell r="M31">
            <v>1.7196418564066349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0.89780303555435148</v>
          </cell>
          <cell r="I32">
            <v>2.1760440254572577</v>
          </cell>
          <cell r="J32">
            <v>2.0710398289073835</v>
          </cell>
          <cell r="K32">
            <v>0.98264743183364012</v>
          </cell>
          <cell r="L32">
            <v>1.9085673499328382</v>
          </cell>
          <cell r="M32">
            <v>1.4045010838404723</v>
          </cell>
        </row>
        <row r="33">
          <cell r="B33">
            <v>0.52400000000000047</v>
          </cell>
          <cell r="C33">
            <v>0.5452924479391601</v>
          </cell>
          <cell r="D33">
            <v>0.5031650462727093</v>
          </cell>
          <cell r="E33">
            <v>2.0502658056706098</v>
          </cell>
          <cell r="F33">
            <v>3.6358446260336299</v>
          </cell>
          <cell r="G33">
            <v>4.6800150618104803</v>
          </cell>
          <cell r="H33">
            <v>10.322089637630331</v>
          </cell>
          <cell r="I33">
            <v>11.73693700365267</v>
          </cell>
          <cell r="J33">
            <v>11.738747287251053</v>
          </cell>
          <cell r="K33">
            <v>11.741653588389758</v>
          </cell>
          <cell r="L33">
            <v>11.741684915854778</v>
          </cell>
          <cell r="M33">
            <v>11.74986013165384</v>
          </cell>
        </row>
        <row r="34">
          <cell r="B34">
            <v>0</v>
          </cell>
          <cell r="C34">
            <v>0</v>
          </cell>
          <cell r="D34">
            <v>2.0850090911843887E-3</v>
          </cell>
          <cell r="E34">
            <v>0.34398477930537613</v>
          </cell>
          <cell r="F34">
            <v>2.3202572876412413</v>
          </cell>
          <cell r="G34">
            <v>15.871968045589593</v>
          </cell>
          <cell r="H34">
            <v>22.845822250475283</v>
          </cell>
          <cell r="I34">
            <v>29.253961763105742</v>
          </cell>
          <cell r="J34">
            <v>28.085609141053464</v>
          </cell>
          <cell r="K34">
            <v>26.189218245423262</v>
          </cell>
          <cell r="L34">
            <v>13.406273770003521</v>
          </cell>
          <cell r="M34">
            <v>8.1293514099909565</v>
          </cell>
        </row>
        <row r="35">
          <cell r="B35">
            <v>3.517953999707534</v>
          </cell>
          <cell r="C35">
            <v>4.848622581599515</v>
          </cell>
          <cell r="D35">
            <v>8.189741136235714</v>
          </cell>
          <cell r="E35">
            <v>9.6059167018447766</v>
          </cell>
          <cell r="F35">
            <v>19.784525181277605</v>
          </cell>
          <cell r="G35">
            <v>20.793887463215981</v>
          </cell>
          <cell r="H35">
            <v>21.8545969570627</v>
          </cell>
          <cell r="I35">
            <v>22.969406197628928</v>
          </cell>
          <cell r="J35">
            <v>24.141077541717202</v>
          </cell>
          <cell r="K35">
            <v>25.372516195351878</v>
          </cell>
          <cell r="L35">
            <v>26.666771214651042</v>
          </cell>
          <cell r="M35">
            <v>28.027046923843123</v>
          </cell>
        </row>
        <row r="36">
          <cell r="B36">
            <v>2.1349390887346629</v>
          </cell>
          <cell r="C36">
            <v>3.3907083844530841</v>
          </cell>
          <cell r="D36">
            <v>10.859760568878658</v>
          </cell>
          <cell r="E36">
            <v>18.91628855318044</v>
          </cell>
          <cell r="F36">
            <v>19.890830261964396</v>
          </cell>
          <cell r="G36">
            <v>20.905876352259401</v>
          </cell>
          <cell r="H36">
            <v>34.689461171926496</v>
          </cell>
          <cell r="I36">
            <v>37.892469390250668</v>
          </cell>
          <cell r="J36">
            <v>39.825369185102332</v>
          </cell>
          <cell r="K36">
            <v>41.856868627056905</v>
          </cell>
          <cell r="L36">
            <v>43.992002980654647</v>
          </cell>
          <cell r="M36">
            <v>46.236084898110136</v>
          </cell>
        </row>
        <row r="37">
          <cell r="B37">
            <v>0.86248322578584768</v>
          </cell>
          <cell r="C37">
            <v>1.2876308948269481</v>
          </cell>
          <cell r="D37">
            <v>5.8107426843570593</v>
          </cell>
          <cell r="E37">
            <v>13.460685009041196</v>
          </cell>
          <cell r="F37">
            <v>32.661758365415011</v>
          </cell>
          <cell r="G37">
            <v>37.625742546118339</v>
          </cell>
          <cell r="H37">
            <v>40.341592519663109</v>
          </cell>
          <cell r="I37">
            <v>42.399485518704381</v>
          </cell>
          <cell r="J37">
            <v>44.562288276178961</v>
          </cell>
          <cell r="K37">
            <v>46.835417453106203</v>
          </cell>
          <cell r="L37">
            <v>49.224505089101967</v>
          </cell>
          <cell r="M37">
            <v>51.735474014373267</v>
          </cell>
        </row>
        <row r="38">
          <cell r="B38">
            <v>2.8396236857719668</v>
          </cell>
          <cell r="C38">
            <v>3.2944553646260388</v>
          </cell>
          <cell r="D38">
            <v>3.9383777244229843</v>
          </cell>
          <cell r="E38">
            <v>4.4123184132357789</v>
          </cell>
          <cell r="F38">
            <v>4.6393703537834092</v>
          </cell>
          <cell r="G38">
            <v>27.726814355596641</v>
          </cell>
          <cell r="H38">
            <v>29.14121760126935</v>
          </cell>
          <cell r="I38">
            <v>30.627724584049794</v>
          </cell>
          <cell r="J38">
            <v>32.190047439628827</v>
          </cell>
          <cell r="K38">
            <v>33.832065022361249</v>
          </cell>
          <cell r="L38">
            <v>35.557843387458092</v>
          </cell>
          <cell r="M38">
            <v>37.371655865491206</v>
          </cell>
        </row>
        <row r="39">
          <cell r="B39">
            <v>1.9782309093029959</v>
          </cell>
          <cell r="C39">
            <v>0.27026489043472601</v>
          </cell>
          <cell r="D39">
            <v>0.17855052664062135</v>
          </cell>
          <cell r="E39">
            <v>0.42572480784830363</v>
          </cell>
          <cell r="F39">
            <v>1.0070794906594795</v>
          </cell>
          <cell r="G39">
            <v>0.87408666041950411</v>
          </cell>
          <cell r="H39">
            <v>0.28459762731638977</v>
          </cell>
          <cell r="I39">
            <v>0.62477824826629402</v>
          </cell>
          <cell r="J39">
            <v>1.9251988236083089</v>
          </cell>
          <cell r="K39">
            <v>1.5944973982164612</v>
          </cell>
          <cell r="L39">
            <v>1.9489887707601978</v>
          </cell>
          <cell r="M39">
            <v>1.9864861556727331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2.4079829641366447E-2</v>
          </cell>
          <cell r="H40">
            <v>2.5958810924684519E-2</v>
          </cell>
          <cell r="I40">
            <v>0.24447621997020183</v>
          </cell>
          <cell r="J40">
            <v>0.75100852599602042</v>
          </cell>
          <cell r="K40">
            <v>0.62331365605494504</v>
          </cell>
          <cell r="L40">
            <v>0.76290291982230907</v>
          </cell>
          <cell r="M40">
            <v>0.78213925034871867</v>
          </cell>
        </row>
        <row r="41">
          <cell r="B41">
            <v>0.33474655012968541</v>
          </cell>
          <cell r="C41">
            <v>0.69583517948954432</v>
          </cell>
          <cell r="D41">
            <v>4.230077865867693E-2</v>
          </cell>
          <cell r="E41">
            <v>0.63999389076824742</v>
          </cell>
          <cell r="F41">
            <v>0.63926153568081723</v>
          </cell>
          <cell r="G41">
            <v>0</v>
          </cell>
          <cell r="H41">
            <v>0</v>
          </cell>
          <cell r="I41">
            <v>0</v>
          </cell>
          <cell r="J41">
            <v>2.5129258588106787E-2</v>
          </cell>
          <cell r="K41">
            <v>2.670572103033297E-2</v>
          </cell>
          <cell r="L41">
            <v>3.5894688659759824E-2</v>
          </cell>
          <cell r="M41">
            <v>5.8142682545550092E-2</v>
          </cell>
        </row>
        <row r="42">
          <cell r="B42">
            <v>0.87454192996061841</v>
          </cell>
          <cell r="C42">
            <v>2.1630907621575894</v>
          </cell>
          <cell r="D42">
            <v>4.5498672696548939</v>
          </cell>
          <cell r="E42">
            <v>5.2624550583828027</v>
          </cell>
          <cell r="F42">
            <v>5.2505959673525169</v>
          </cell>
          <cell r="G42">
            <v>2.6835781422681904</v>
          </cell>
          <cell r="H42">
            <v>1.2136645442974523</v>
          </cell>
          <cell r="I42">
            <v>1.0542934734642999</v>
          </cell>
          <cell r="J42">
            <v>4.7225253284303395E-2</v>
          </cell>
          <cell r="K42">
            <v>2.9558791289268544E-2</v>
          </cell>
          <cell r="L42">
            <v>2.25778317082054E-2</v>
          </cell>
          <cell r="M42">
            <v>3.0384341164376188E-2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5.0361744332773632</v>
          </cell>
          <cell r="H43">
            <v>10.63794748452475</v>
          </cell>
          <cell r="I43">
            <v>12.358401272036442</v>
          </cell>
          <cell r="J43">
            <v>12.299784492290046</v>
          </cell>
          <cell r="K43">
            <v>12.368176353295736</v>
          </cell>
          <cell r="L43">
            <v>12.356976333205886</v>
          </cell>
          <cell r="M43">
            <v>12.365929679291456</v>
          </cell>
        </row>
        <row r="44">
          <cell r="B44">
            <v>3.7123879024615269</v>
          </cell>
          <cell r="C44">
            <v>3.9302877673796091</v>
          </cell>
          <cell r="D44">
            <v>5.4335800293169116</v>
          </cell>
          <cell r="E44">
            <v>5.3729413889872548</v>
          </cell>
          <cell r="F44">
            <v>5.3124811170573585</v>
          </cell>
          <cell r="G44">
            <v>4.7904580580416987</v>
          </cell>
          <cell r="H44">
            <v>4.0061707996445796E-2</v>
          </cell>
          <cell r="I44">
            <v>1.5655933554631032E-2</v>
          </cell>
          <cell r="J44">
            <v>2.3842189217845138E-2</v>
          </cell>
          <cell r="K44">
            <v>1.9814573235838451E-2</v>
          </cell>
          <cell r="L44">
            <v>9.8440102497983403E-3</v>
          </cell>
          <cell r="M44">
            <v>5.3119956471594232E-3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0.49810784597065216</v>
          </cell>
          <cell r="H45">
            <v>5.2204634243405623</v>
          </cell>
          <cell r="I45">
            <v>11.66538899084782</v>
          </cell>
          <cell r="J45">
            <v>10.591465661064468</v>
          </cell>
          <cell r="K45">
            <v>10.601194030460015</v>
          </cell>
          <cell r="L45">
            <v>10.618698150341574</v>
          </cell>
          <cell r="M45">
            <v>10.625898395372115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0.98187385735898636</v>
          </cell>
          <cell r="G46">
            <v>0.65076963642051588</v>
          </cell>
          <cell r="H46">
            <v>0.62264905603599952</v>
          </cell>
          <cell r="I46">
            <v>2.3666955179901428</v>
          </cell>
          <cell r="J46">
            <v>3.7633372535253944</v>
          </cell>
          <cell r="K46">
            <v>3.8101053740648609</v>
          </cell>
          <cell r="L46">
            <v>5.4257386542360457</v>
          </cell>
          <cell r="M46">
            <v>5.4259441821199861</v>
          </cell>
        </row>
        <row r="47">
          <cell r="B47">
            <v>0</v>
          </cell>
        </row>
        <row r="48">
          <cell r="B48">
            <v>0.16363277307110968</v>
          </cell>
          <cell r="C48">
            <v>4.5918259081449399E-2</v>
          </cell>
          <cell r="D48">
            <v>0.11281321893628637</v>
          </cell>
          <cell r="E48">
            <v>7.7526245998365259E-2</v>
          </cell>
          <cell r="F48">
            <v>6.9429703898115952E-2</v>
          </cell>
          <cell r="G48">
            <v>3.2735390781434809E-2</v>
          </cell>
          <cell r="H48">
            <v>0</v>
          </cell>
          <cell r="I48">
            <v>0</v>
          </cell>
          <cell r="J48">
            <v>4.4169529523754338E-2</v>
          </cell>
          <cell r="K48">
            <v>7.4590308586214238E-2</v>
          </cell>
          <cell r="L48">
            <v>0.14379478793384887</v>
          </cell>
          <cell r="M48">
            <v>0.16323070598893646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1.8691821831577731E-2</v>
          </cell>
          <cell r="K49">
            <v>3.1415823376856992E-2</v>
          </cell>
          <cell r="L49">
            <v>3.1617604136525923E-2</v>
          </cell>
          <cell r="M49">
            <v>5.4578431787596457E-2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2.749432008006291E-2</v>
          </cell>
          <cell r="F50">
            <v>5.0934401281605507E-2</v>
          </cell>
          <cell r="G50">
            <v>7.9862915266981277E-2</v>
          </cell>
          <cell r="H50">
            <v>7.9558086462345565E-2</v>
          </cell>
          <cell r="I50">
            <v>0.12405099701993923</v>
          </cell>
          <cell r="J50">
            <v>9.5485666269742309E-2</v>
          </cell>
          <cell r="K50">
            <v>9.5381279997733132E-2</v>
          </cell>
          <cell r="L50">
            <v>7.6149069407370762E-2</v>
          </cell>
          <cell r="M50">
            <v>0.10695933284960801</v>
          </cell>
        </row>
        <row r="51">
          <cell r="B51">
            <v>0.19612606725156032</v>
          </cell>
          <cell r="C51">
            <v>0.13652631691335043</v>
          </cell>
          <cell r="D51">
            <v>0.57578465968528414</v>
          </cell>
          <cell r="E51">
            <v>0.5373221312622537</v>
          </cell>
          <cell r="F51">
            <v>0.53072092095401802</v>
          </cell>
          <cell r="G51">
            <v>0.24181759586082091</v>
          </cell>
          <cell r="H51">
            <v>0</v>
          </cell>
          <cell r="I51">
            <v>0</v>
          </cell>
          <cell r="J51">
            <v>7.7787228299304317E-2</v>
          </cell>
          <cell r="K51">
            <v>0.32442190367165552</v>
          </cell>
          <cell r="L51">
            <v>0.58485715086831191</v>
          </cell>
          <cell r="M51">
            <v>0.67547915015406401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5.4010012536552486E-2</v>
          </cell>
          <cell r="K52">
            <v>7.916327557607282E-2</v>
          </cell>
          <cell r="L52">
            <v>7.3678924130011716E-2</v>
          </cell>
          <cell r="M52">
            <v>0.12607843508062369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3.5185451668716047E-2</v>
          </cell>
          <cell r="F53">
            <v>7.3385926449410721E-2</v>
          </cell>
          <cell r="G53">
            <v>0.29132169926521889</v>
          </cell>
          <cell r="H53">
            <v>0.48478459173380278</v>
          </cell>
          <cell r="I53">
            <v>0.73668289716714497</v>
          </cell>
          <cell r="J53">
            <v>0.74111548259929838</v>
          </cell>
          <cell r="K53">
            <v>0.5260657806438459</v>
          </cell>
          <cell r="L53">
            <v>0.26332423827252732</v>
          </cell>
          <cell r="M53">
            <v>0.20850219854687632</v>
          </cell>
        </row>
        <row r="54">
          <cell r="B54">
            <v>2.645480311334989</v>
          </cell>
          <cell r="C54">
            <v>3.0504802360096597</v>
          </cell>
          <cell r="D54">
            <v>3.1280773811859475</v>
          </cell>
          <cell r="E54">
            <v>3.1192403359345313</v>
          </cell>
          <cell r="F54">
            <v>3.0889989426846118</v>
          </cell>
          <cell r="G54">
            <v>3.040757451113381</v>
          </cell>
          <cell r="H54">
            <v>3.0299367037470644</v>
          </cell>
          <cell r="I54">
            <v>3.0322412936458001</v>
          </cell>
          <cell r="J54">
            <v>3.0384344724024213</v>
          </cell>
          <cell r="K54">
            <v>3.0412846579353565</v>
          </cell>
          <cell r="L54">
            <v>3.2873812265409632</v>
          </cell>
          <cell r="M54">
            <v>3.2980680894930114</v>
          </cell>
        </row>
        <row r="55">
          <cell r="B55">
            <v>1.7536599299996445</v>
          </cell>
          <cell r="C55">
            <v>1.7394553247708286</v>
          </cell>
          <cell r="D55">
            <v>2.2330651450883057</v>
          </cell>
          <cell r="E55">
            <v>1.9007364686298169</v>
          </cell>
          <cell r="F55">
            <v>1.7188211402230131</v>
          </cell>
          <cell r="G55">
            <v>0.89824171936636199</v>
          </cell>
          <cell r="H55">
            <v>0</v>
          </cell>
          <cell r="I55">
            <v>0</v>
          </cell>
          <cell r="J55">
            <v>5.6097936738341153E-2</v>
          </cell>
          <cell r="K55">
            <v>6.5087549610409023E-2</v>
          </cell>
          <cell r="L55">
            <v>6.411214593805091E-2</v>
          </cell>
          <cell r="M55">
            <v>9.7913439251247805E-2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1.8977437390276818E-2</v>
          </cell>
          <cell r="F56">
            <v>2.9598780690487804E-2</v>
          </cell>
          <cell r="G56">
            <v>4.7295266984217939E-2</v>
          </cell>
          <cell r="H56">
            <v>4.1864456023902701E-2</v>
          </cell>
          <cell r="I56">
            <v>3.4576098608286726E-2</v>
          </cell>
          <cell r="J56">
            <v>7.3513037703157522E-2</v>
          </cell>
          <cell r="K56">
            <v>4.9438118436812985E-2</v>
          </cell>
          <cell r="L56">
            <v>4.059346365904442E-2</v>
          </cell>
          <cell r="M56">
            <v>6.1796265976215639E-2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2.4098695091163389E-2</v>
          </cell>
          <cell r="F57">
            <v>6.6056180630596928E-2</v>
          </cell>
          <cell r="G57">
            <v>6.0930587972721391E-2</v>
          </cell>
          <cell r="H57">
            <v>5.0971273973575849E-2</v>
          </cell>
          <cell r="I57">
            <v>0.1505623218542054</v>
          </cell>
          <cell r="J57">
            <v>0.24458487494944839</v>
          </cell>
          <cell r="K57">
            <v>0.21455872840748474</v>
          </cell>
          <cell r="L57">
            <v>0.32163023778306699</v>
          </cell>
          <cell r="M57">
            <v>0.32290372841875553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1.6518834952046618E-2</v>
          </cell>
          <cell r="K58">
            <v>2.1239528722440167E-2</v>
          </cell>
          <cell r="L58">
            <v>2.0633966767391612E-2</v>
          </cell>
          <cell r="M58">
            <v>3.4677548802803375E-2</v>
          </cell>
        </row>
        <row r="63">
          <cell r="B63">
            <v>0.13557119784732241</v>
          </cell>
          <cell r="C63">
            <v>3.0017671826532741E-2</v>
          </cell>
          <cell r="D63">
            <v>5.3332767281882333E-2</v>
          </cell>
          <cell r="E63">
            <v>0.13495768386089979</v>
          </cell>
          <cell r="F63">
            <v>0.10298395283377081</v>
          </cell>
          <cell r="G63">
            <v>9.8383014640444397E-2</v>
          </cell>
          <cell r="H63">
            <v>0.1349345981729127</v>
          </cell>
          <cell r="I63">
            <v>3.938922965060309E-2</v>
          </cell>
          <cell r="J63">
            <v>0.13503063064281501</v>
          </cell>
          <cell r="K63">
            <v>0.1351200397142753</v>
          </cell>
          <cell r="L63">
            <v>0.13507286585346015</v>
          </cell>
          <cell r="M63">
            <v>0.13523701693212184</v>
          </cell>
        </row>
        <row r="64">
          <cell r="B64">
            <v>3.2936188468010642E-2</v>
          </cell>
          <cell r="C64">
            <v>2.4987764656366384E-2</v>
          </cell>
          <cell r="D64">
            <v>2.4633152385837322E-2</v>
          </cell>
          <cell r="E64">
            <v>2.9852904333766129E-2</v>
          </cell>
          <cell r="F64">
            <v>0.74500525843072851</v>
          </cell>
          <cell r="G64">
            <v>0.78067070724825749</v>
          </cell>
          <cell r="H64">
            <v>0.7817698005821847</v>
          </cell>
          <cell r="I64">
            <v>0.78232936163737876</v>
          </cell>
          <cell r="J64">
            <v>1.7213470228845569</v>
          </cell>
          <cell r="K64">
            <v>1.9403852212805828</v>
          </cell>
          <cell r="L64">
            <v>1.9444460997611901</v>
          </cell>
          <cell r="M64">
            <v>2.2571513930634901</v>
          </cell>
        </row>
        <row r="65">
          <cell r="B65">
            <v>2.8787609394383181E-2</v>
          </cell>
          <cell r="C65">
            <v>2.2400606724974237E-2</v>
          </cell>
          <cell r="D65">
            <v>2.2157222530823917E-2</v>
          </cell>
          <cell r="E65">
            <v>2.7569110406475146E-2</v>
          </cell>
          <cell r="F65">
            <v>0.20996896754098862</v>
          </cell>
          <cell r="G65">
            <v>3.1800441421014867</v>
          </cell>
          <cell r="H65">
            <v>7.2200384584629038</v>
          </cell>
          <cell r="I65">
            <v>7.8729583712615492</v>
          </cell>
          <cell r="J65">
            <v>15.919957831331264</v>
          </cell>
          <cell r="K65">
            <v>14.238543518305868</v>
          </cell>
          <cell r="L65">
            <v>13.267724051342448</v>
          </cell>
          <cell r="M65">
            <v>13.530883519122519</v>
          </cell>
        </row>
        <row r="66">
          <cell r="B66">
            <v>9.6215863178215812E-3</v>
          </cell>
          <cell r="C66">
            <v>9.6494400251315986E-3</v>
          </cell>
          <cell r="D66">
            <v>9.6999626964115963E-3</v>
          </cell>
          <cell r="E66">
            <v>6.1966729909762701E-2</v>
          </cell>
          <cell r="F66">
            <v>0.11853270552356382</v>
          </cell>
          <cell r="G66">
            <v>0.17651979073232704</v>
          </cell>
          <cell r="H66">
            <v>0.16530547926186667</v>
          </cell>
          <cell r="I66">
            <v>0.16934369175276076</v>
          </cell>
          <cell r="J66">
            <v>0.27698943194277409</v>
          </cell>
          <cell r="K66">
            <v>0.26911598790878799</v>
          </cell>
          <cell r="L66">
            <v>0.33789376221780359</v>
          </cell>
          <cell r="M66">
            <v>0.29561902113854027</v>
          </cell>
        </row>
        <row r="67">
          <cell r="B67">
            <v>2.0147533453568491E-2</v>
          </cell>
          <cell r="C67">
            <v>2.0211075293933671E-2</v>
          </cell>
          <cell r="D67">
            <v>2.0249685015704101E-2</v>
          </cell>
          <cell r="E67">
            <v>0.10369923239027197</v>
          </cell>
          <cell r="F67">
            <v>0.15333771695136689</v>
          </cell>
          <cell r="G67">
            <v>0.19292125534716092</v>
          </cell>
          <cell r="H67">
            <v>0.26841174605598561</v>
          </cell>
          <cell r="I67">
            <v>0.24061565419534936</v>
          </cell>
          <cell r="J67">
            <v>0.32304687785313185</v>
          </cell>
          <cell r="K67">
            <v>0.34813193253503749</v>
          </cell>
          <cell r="L67">
            <v>0.37333250038113169</v>
          </cell>
          <cell r="M67">
            <v>0.37192249181973336</v>
          </cell>
        </row>
        <row r="68">
          <cell r="B68">
            <v>2.0205970387037048E-2</v>
          </cell>
          <cell r="C68">
            <v>2.0268606203606182E-2</v>
          </cell>
          <cell r="D68">
            <v>2.0316094086580722E-2</v>
          </cell>
          <cell r="E68">
            <v>0.1051515391220174</v>
          </cell>
          <cell r="F68">
            <v>0.18274816268160649</v>
          </cell>
          <cell r="G68">
            <v>0.26794370756470753</v>
          </cell>
          <cell r="H68">
            <v>0.33136115300345781</v>
          </cell>
          <cell r="I68">
            <v>0.24414007945252897</v>
          </cell>
          <cell r="J68">
            <v>0.32620723750858538</v>
          </cell>
          <cell r="K68">
            <v>0.35500077755883053</v>
          </cell>
          <cell r="L68">
            <v>0.36285385780428703</v>
          </cell>
          <cell r="M68">
            <v>0.39083035462490623</v>
          </cell>
        </row>
        <row r="69">
          <cell r="B69">
            <v>9.4205396073504706E-3</v>
          </cell>
          <cell r="C69">
            <v>9.4453124450010056E-3</v>
          </cell>
          <cell r="D69">
            <v>9.4934248816857403E-3</v>
          </cell>
          <cell r="E69">
            <v>7.2774448014873955E-2</v>
          </cell>
          <cell r="F69">
            <v>0.12460494619392598</v>
          </cell>
          <cell r="G69">
            <v>0.18481500635546474</v>
          </cell>
          <cell r="H69">
            <v>0.2237657811350085</v>
          </cell>
          <cell r="I69">
            <v>0.16096024876857018</v>
          </cell>
          <cell r="J69">
            <v>0.21525452140846277</v>
          </cell>
          <cell r="K69">
            <v>0.23621735494364576</v>
          </cell>
          <cell r="L69">
            <v>0.24157221709052429</v>
          </cell>
          <cell r="M69">
            <v>0.25999115473042872</v>
          </cell>
        </row>
        <row r="90">
          <cell r="B90">
            <v>2.0281045116039937</v>
          </cell>
          <cell r="C90">
            <v>2.4900338997802089</v>
          </cell>
          <cell r="D90">
            <v>1.3532957648758737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1.1839839004735149</v>
          </cell>
          <cell r="C91">
            <v>1.1839867426017652</v>
          </cell>
          <cell r="D91">
            <v>1.183990132525877</v>
          </cell>
          <cell r="E91">
            <v>1.1839948998108976</v>
          </cell>
          <cell r="F91">
            <v>1.1840018632467331</v>
          </cell>
          <cell r="G91">
            <v>1.1840091539984172</v>
          </cell>
          <cell r="H91">
            <v>1.1840128653755519</v>
          </cell>
          <cell r="I91">
            <v>1.1840205254415452</v>
          </cell>
          <cell r="J91">
            <v>1.184037051682679</v>
          </cell>
          <cell r="K91">
            <v>1.184059932186371</v>
          </cell>
          <cell r="L91">
            <v>1.1846740556907724</v>
          </cell>
          <cell r="M91">
            <v>1.3255148302154658</v>
          </cell>
        </row>
        <row r="92">
          <cell r="B92">
            <v>1.4500265158475831</v>
          </cell>
          <cell r="C92">
            <v>3.8013884975064167</v>
          </cell>
          <cell r="D92">
            <v>3.7981040573136271</v>
          </cell>
          <cell r="E92">
            <v>1.1493267328564118</v>
          </cell>
          <cell r="F92">
            <v>0.69267692565929906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0.21544712921485487</v>
          </cell>
          <cell r="C93">
            <v>0.21733791150019496</v>
          </cell>
          <cell r="D93">
            <v>5.9942420259432208E-2</v>
          </cell>
          <cell r="E93">
            <v>6.3469455753975473E-2</v>
          </cell>
          <cell r="F93">
            <v>3.5899431209625971E-3</v>
          </cell>
          <cell r="G93">
            <v>1.1565329067072293E-3</v>
          </cell>
          <cell r="H93">
            <v>1.3624550441416502E-3</v>
          </cell>
          <cell r="I93">
            <v>8.0079950033623321E-5</v>
          </cell>
          <cell r="J93">
            <v>4.3110977894397666E-5</v>
          </cell>
          <cell r="K93">
            <v>3.754251364104553E-5</v>
          </cell>
          <cell r="L93">
            <v>3.6705909291362964E-5</v>
          </cell>
          <cell r="M93">
            <v>2.8245492175235508E-5</v>
          </cell>
        </row>
        <row r="94">
          <cell r="B94">
            <v>1.7397073834927526</v>
          </cell>
          <cell r="C94">
            <v>1.5700948190244719</v>
          </cell>
          <cell r="D94">
            <v>2.4668556925451472</v>
          </cell>
          <cell r="E94">
            <v>5.1258794226698106</v>
          </cell>
          <cell r="F94">
            <v>5.7469947645933148</v>
          </cell>
          <cell r="G94">
            <v>4.4469380585281852</v>
          </cell>
          <cell r="H94">
            <v>3.4409717049679771</v>
          </cell>
          <cell r="I94">
            <v>2.6625786339729918</v>
          </cell>
          <cell r="J94">
            <v>2.0602775820533754</v>
          </cell>
          <cell r="K94">
            <v>1.5942635927953137</v>
          </cell>
          <cell r="L94">
            <v>1.233674833123531</v>
          </cell>
          <cell r="M94">
            <v>1.6048429672868112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6.3975993930631431E-4</v>
          </cell>
          <cell r="F95">
            <v>1.0908864379297941E-3</v>
          </cell>
          <cell r="G95">
            <v>1.1593133210121961E-3</v>
          </cell>
          <cell r="H95">
            <v>1.2490052556967191E-3</v>
          </cell>
          <cell r="I95">
            <v>2.2746172209280159E-3</v>
          </cell>
          <cell r="J95">
            <v>2.2959902493832991E-3</v>
          </cell>
          <cell r="K95">
            <v>2.4434192473434218E-3</v>
          </cell>
          <cell r="L95">
            <v>2.598676216523336E-3</v>
          </cell>
          <cell r="M95">
            <v>5.8697634772655804E-3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4.9733401310481729E-3</v>
          </cell>
          <cell r="H96">
            <v>4.9969228436108157E-3</v>
          </cell>
          <cell r="I96">
            <v>5.0720478785331461E-3</v>
          </cell>
          <cell r="J96">
            <v>5.0813262112659723E-3</v>
          </cell>
          <cell r="K96">
            <v>5.1353778412463113E-3</v>
          </cell>
          <cell r="L96">
            <v>5.2668608154931018E-3</v>
          </cell>
          <cell r="M96">
            <v>9.6711909294356704E-3</v>
          </cell>
        </row>
        <row r="97">
          <cell r="B97">
            <v>0</v>
          </cell>
          <cell r="C97">
            <v>1.2386044811247909</v>
          </cell>
          <cell r="D97">
            <v>1.2761560161894652</v>
          </cell>
          <cell r="E97">
            <v>1.490720698266947</v>
          </cell>
          <cell r="F97">
            <v>1.9661815490093515</v>
          </cell>
          <cell r="G97">
            <v>2.0680358183066265</v>
          </cell>
          <cell r="H97">
            <v>2.2407373207656787</v>
          </cell>
          <cell r="I97">
            <v>2.8063905616350726</v>
          </cell>
          <cell r="J97">
            <v>2.9496246255711434</v>
          </cell>
          <cell r="K97">
            <v>3.1108393197533544</v>
          </cell>
          <cell r="L97">
            <v>3.2737333146992253</v>
          </cell>
          <cell r="M97">
            <v>4.2396838809675783</v>
          </cell>
        </row>
      </sheetData>
      <sheetData sheetId="60">
        <row r="14">
          <cell r="B14">
            <v>3.0935583311349655</v>
          </cell>
          <cell r="C14">
            <v>3.09355608606863</v>
          </cell>
          <cell r="D14">
            <v>2.9297180522146218</v>
          </cell>
          <cell r="E14">
            <v>2.756774550938093</v>
          </cell>
          <cell r="F14">
            <v>2.173080891090537</v>
          </cell>
          <cell r="G14">
            <v>1.3527968316348098</v>
          </cell>
          <cell r="H14">
            <v>0.120558721922211</v>
          </cell>
          <cell r="I14">
            <v>0.120558721922211</v>
          </cell>
          <cell r="J14">
            <v>0.19675853386850076</v>
          </cell>
          <cell r="K14">
            <v>0.4214834432980234</v>
          </cell>
          <cell r="L14">
            <v>0.44876027812957003</v>
          </cell>
          <cell r="M14">
            <v>0.49763374306603969</v>
          </cell>
        </row>
        <row r="15">
          <cell r="B15">
            <v>7.3394300010600002</v>
          </cell>
          <cell r="C15">
            <v>7.3502774449176131</v>
          </cell>
          <cell r="D15">
            <v>7.3744286947672624</v>
          </cell>
          <cell r="E15">
            <v>7.4184124386488142</v>
          </cell>
          <cell r="F15">
            <v>7.4239563155447046</v>
          </cell>
          <cell r="G15">
            <v>7.4240126262868431</v>
          </cell>
          <cell r="H15">
            <v>7.6742508636737483</v>
          </cell>
          <cell r="I15">
            <v>7.7286539274954649</v>
          </cell>
          <cell r="J15">
            <v>7.728659906154034</v>
          </cell>
          <cell r="K15">
            <v>7.7286663549274941</v>
          </cell>
          <cell r="L15">
            <v>7.7286691665754628</v>
          </cell>
          <cell r="M15">
            <v>7.7286934736613269</v>
          </cell>
        </row>
        <row r="16">
          <cell r="B16">
            <v>4.7247299999999992</v>
          </cell>
          <cell r="C16">
            <v>4.809371196817378</v>
          </cell>
          <cell r="D16">
            <v>4.8643701605723253</v>
          </cell>
          <cell r="E16">
            <v>5.055321904787319</v>
          </cell>
          <cell r="F16">
            <v>5.1355667746554721</v>
          </cell>
          <cell r="G16">
            <v>5.1355725213118344</v>
          </cell>
          <cell r="H16">
            <v>5.1710491398747322</v>
          </cell>
          <cell r="I16">
            <v>5.3619925721871287</v>
          </cell>
          <cell r="J16">
            <v>5.3620262643454524</v>
          </cell>
          <cell r="K16">
            <v>5.3627620807591097</v>
          </cell>
          <cell r="L16">
            <v>5.36282599508122</v>
          </cell>
          <cell r="M16">
            <v>5.3649065885168179</v>
          </cell>
        </row>
        <row r="17">
          <cell r="B17">
            <v>3.3394499999999998</v>
          </cell>
          <cell r="C17">
            <v>3.9728336707317586</v>
          </cell>
          <cell r="D17">
            <v>4.361254724610709</v>
          </cell>
          <cell r="E17">
            <v>4.361254724610709</v>
          </cell>
          <cell r="F17">
            <v>4.361276013310615</v>
          </cell>
          <cell r="G17">
            <v>4.3612855489502227</v>
          </cell>
          <cell r="H17">
            <v>4.3614009620754874</v>
          </cell>
          <cell r="I17">
            <v>4.3619788499552783</v>
          </cell>
          <cell r="J17">
            <v>4.3619840027665484</v>
          </cell>
          <cell r="K17">
            <v>4.3625683969127165</v>
          </cell>
          <cell r="L17">
            <v>4.3625930263872768</v>
          </cell>
          <cell r="M17">
            <v>4.3654957128298539</v>
          </cell>
        </row>
        <row r="18">
          <cell r="B18">
            <v>3.1271568515535704E-2</v>
          </cell>
          <cell r="C18">
            <v>2.6543946963533391E-2</v>
          </cell>
          <cell r="D18">
            <v>2.4711294483762799E-2</v>
          </cell>
          <cell r="E18">
            <v>5.837111614330602E-2</v>
          </cell>
          <cell r="F18">
            <v>6.2728035761723033E-2</v>
          </cell>
          <cell r="G18">
            <v>6.2856065158980581E-2</v>
          </cell>
          <cell r="H18">
            <v>5.7099849458635409E-2</v>
          </cell>
          <cell r="I18">
            <v>1.4457279047001097E-2</v>
          </cell>
          <cell r="J18">
            <v>4.2881998717197601E-3</v>
          </cell>
          <cell r="K18">
            <v>4.3646965202418292E-3</v>
          </cell>
          <cell r="L18">
            <v>5.1940069318269578E-3</v>
          </cell>
          <cell r="M18">
            <v>9.4059617846991416E-3</v>
          </cell>
        </row>
        <row r="19">
          <cell r="B19">
            <v>0.3123192849271576</v>
          </cell>
          <cell r="C19">
            <v>0.31229761254205102</v>
          </cell>
          <cell r="D19">
            <v>0.31229377668668934</v>
          </cell>
          <cell r="E19">
            <v>0.2759935357252507</v>
          </cell>
          <cell r="F19">
            <v>0.3210355804074661</v>
          </cell>
          <cell r="G19">
            <v>0.29719170917101462</v>
          </cell>
          <cell r="H19">
            <v>0.22583513820990683</v>
          </cell>
          <cell r="I19">
            <v>0.20544439656389721</v>
          </cell>
          <cell r="J19">
            <v>0.19380278418905342</v>
          </cell>
          <cell r="K19">
            <v>0.19012177579801118</v>
          </cell>
          <cell r="L19">
            <v>0.19644594879208641</v>
          </cell>
          <cell r="M19">
            <v>0.19148955313419597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4.33031518916865E-2</v>
          </cell>
          <cell r="H20">
            <v>0.18126266519042622</v>
          </cell>
          <cell r="I20">
            <v>0.18276184784573055</v>
          </cell>
          <cell r="J20">
            <v>0.18276005996178349</v>
          </cell>
          <cell r="K20">
            <v>0.1827533187748574</v>
          </cell>
          <cell r="L20">
            <v>0.17598186520418066</v>
          </cell>
          <cell r="M20">
            <v>0.17047670566996309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1.3663388026345199E-4</v>
          </cell>
          <cell r="H21">
            <v>3.1947644527105306E-4</v>
          </cell>
          <cell r="I21">
            <v>6.7134975481258896E-4</v>
          </cell>
          <cell r="J21">
            <v>2.42752897347681E-3</v>
          </cell>
          <cell r="K21">
            <v>2.885774554379948E-3</v>
          </cell>
          <cell r="L21">
            <v>3.6606089990429977E-3</v>
          </cell>
          <cell r="M21">
            <v>4.289262601209363E-3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1.3147891946572101E-3</v>
          </cell>
          <cell r="G22">
            <v>5.4659242477738765E-3</v>
          </cell>
          <cell r="H22">
            <v>5.5625897815981887E-3</v>
          </cell>
          <cell r="I22">
            <v>5.636254106626961E-3</v>
          </cell>
          <cell r="J22">
            <v>1.2685010372825781E-2</v>
          </cell>
          <cell r="K22">
            <v>1.3025265074254624E-2</v>
          </cell>
          <cell r="L22">
            <v>1.5955590784510584E-2</v>
          </cell>
          <cell r="M22">
            <v>1.8649502177538701E-2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3.1079403602923302E-4</v>
          </cell>
          <cell r="I23">
            <v>6.4475103838213519E-4</v>
          </cell>
          <cell r="J23">
            <v>6.1476586719181062E-2</v>
          </cell>
          <cell r="K23">
            <v>0.11121198088925659</v>
          </cell>
          <cell r="L23">
            <v>0.11129764807341541</v>
          </cell>
          <cell r="M23">
            <v>0.11120642369925744</v>
          </cell>
        </row>
        <row r="24">
          <cell r="B24">
            <v>5.8555444589327897E-2</v>
          </cell>
          <cell r="C24">
            <v>5.5956140609993155E-4</v>
          </cell>
          <cell r="D24">
            <v>5.5891408995903391E-4</v>
          </cell>
          <cell r="E24">
            <v>-1.7348869206512685E-7</v>
          </cell>
          <cell r="F24">
            <v>-4.6580014903367661E-8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1.3150851751515098E-2</v>
          </cell>
          <cell r="C25">
            <v>3.1039772280138517E-4</v>
          </cell>
          <cell r="D25">
            <v>1.5933745302491302E-2</v>
          </cell>
          <cell r="E25">
            <v>1.1865727720497959E-3</v>
          </cell>
          <cell r="F25">
            <v>1.7226527509295111E-3</v>
          </cell>
          <cell r="G25">
            <v>4.9052916827272919E-2</v>
          </cell>
          <cell r="H25">
            <v>5.4474949316831202E-2</v>
          </cell>
          <cell r="I25">
            <v>5.4309884672800721E-2</v>
          </cell>
          <cell r="J25">
            <v>4.768459805590769E-2</v>
          </cell>
          <cell r="K25">
            <v>5.3698405542662871E-2</v>
          </cell>
          <cell r="L25">
            <v>5.8442468767223331E-2</v>
          </cell>
          <cell r="M25">
            <v>6.3370363677134667E-2</v>
          </cell>
        </row>
        <row r="26">
          <cell r="B26">
            <v>7.8399419580227475E-2</v>
          </cell>
          <cell r="C26">
            <v>7.1380849236501245E-2</v>
          </cell>
          <cell r="D26">
            <v>7.0495569907249728E-2</v>
          </cell>
          <cell r="E26">
            <v>7.049480982683469E-2</v>
          </cell>
          <cell r="F26">
            <v>6.9935161658578174E-2</v>
          </cell>
          <cell r="G26">
            <v>6.53248885535304E-2</v>
          </cell>
          <cell r="H26">
            <v>5.941936580005653E-2</v>
          </cell>
          <cell r="I26">
            <v>3.9394459792033751E-2</v>
          </cell>
          <cell r="J26">
            <v>3.9391875201717205E-2</v>
          </cell>
          <cell r="K26">
            <v>3.9404616052173304E-2</v>
          </cell>
          <cell r="L26">
            <v>3.5643461828020626E-2</v>
          </cell>
          <cell r="M26">
            <v>3.9711707171717063E-2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1.7548988254933302E-2</v>
          </cell>
          <cell r="H27">
            <v>3.9633583640716376E-2</v>
          </cell>
          <cell r="I27">
            <v>4.2844660005069521E-2</v>
          </cell>
          <cell r="J27">
            <v>4.2851183112760795E-2</v>
          </cell>
          <cell r="K27">
            <v>4.2928689761811585E-2</v>
          </cell>
          <cell r="L27">
            <v>5.3286614064571247E-2</v>
          </cell>
          <cell r="M27">
            <v>5.0886943930006791E-2</v>
          </cell>
        </row>
        <row r="28">
          <cell r="B28">
            <v>6.8017509127291202E-3</v>
          </cell>
          <cell r="C28">
            <v>3.287312931126907E-3</v>
          </cell>
          <cell r="D28">
            <v>2.9061733093494659E-3</v>
          </cell>
          <cell r="E28">
            <v>1.9818393754440335E-3</v>
          </cell>
          <cell r="F28">
            <v>1.7536069196126716E-3</v>
          </cell>
          <cell r="G28">
            <v>1.2969714775303649E-3</v>
          </cell>
          <cell r="H28">
            <v>1.1707685380983517E-3</v>
          </cell>
          <cell r="I28">
            <v>1.2073114257006995E-3</v>
          </cell>
          <cell r="J28">
            <v>1.1340881020786837E-3</v>
          </cell>
          <cell r="K28">
            <v>1.4842300823949583E-3</v>
          </cell>
          <cell r="L28">
            <v>1.3612240769117362E-3</v>
          </cell>
          <cell r="M28">
            <v>2.5760921963936634E-3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3.22890283586968E-3</v>
          </cell>
          <cell r="H30">
            <v>3.3743819563029479E-3</v>
          </cell>
          <cell r="I30">
            <v>3.5143640670535853E-2</v>
          </cell>
          <cell r="J30">
            <v>4.4226989600723549E-2</v>
          </cell>
          <cell r="K30">
            <v>4.9549331954672947E-2</v>
          </cell>
          <cell r="L30">
            <v>6.8687196611718321E-2</v>
          </cell>
          <cell r="M30">
            <v>7.0703502593005174E-2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2.64802187676975E-4</v>
          </cell>
          <cell r="H31">
            <v>6.5853015675241503E-4</v>
          </cell>
          <cell r="I31">
            <v>6.8598501754970026E-4</v>
          </cell>
          <cell r="J31">
            <v>2.0463165649676662E-2</v>
          </cell>
          <cell r="K31">
            <v>2.3076570959467343E-2</v>
          </cell>
          <cell r="L31">
            <v>2.5087214394059892E-2</v>
          </cell>
          <cell r="M31">
            <v>2.7162789439062026E-2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5.3460734996519151E-3</v>
          </cell>
          <cell r="I32">
            <v>1.305601039386234E-2</v>
          </cell>
          <cell r="J32">
            <v>1.3044239642854326E-2</v>
          </cell>
          <cell r="K32">
            <v>1.3042188211579148E-2</v>
          </cell>
          <cell r="L32">
            <v>1.3043386115389684E-2</v>
          </cell>
          <cell r="M32">
            <v>1.3049402024278008E-2</v>
          </cell>
        </row>
        <row r="33">
          <cell r="B33">
            <v>8.7120000000000003E-2</v>
          </cell>
          <cell r="C33">
            <v>9.0660072642098535E-2</v>
          </cell>
          <cell r="D33">
            <v>8.3655990136027536E-2</v>
          </cell>
          <cell r="E33">
            <v>0.34087216408381432</v>
          </cell>
          <cell r="F33">
            <v>0.60449009786883978</v>
          </cell>
          <cell r="G33">
            <v>0.77809452464848328</v>
          </cell>
          <cell r="H33">
            <v>1.71614521612491</v>
          </cell>
          <cell r="I33">
            <v>1.9513781496427001</v>
          </cell>
          <cell r="J33">
            <v>1.9516801795674199</v>
          </cell>
          <cell r="K33">
            <v>1.95216343180676</v>
          </cell>
          <cell r="L33">
            <v>1.9521683793498701</v>
          </cell>
          <cell r="M33">
            <v>1.95352784793112</v>
          </cell>
        </row>
        <row r="34">
          <cell r="B34">
            <v>0</v>
          </cell>
          <cell r="C34">
            <v>0</v>
          </cell>
          <cell r="D34">
            <v>5.9970749077568398E-4</v>
          </cell>
          <cell r="E34">
            <v>5.0116524254675519E-2</v>
          </cell>
          <cell r="F34">
            <v>0.42370638226779261</v>
          </cell>
          <cell r="G34">
            <v>2.923117614426435</v>
          </cell>
          <cell r="H34">
            <v>4.2467266776234602</v>
          </cell>
          <cell r="I34">
            <v>5.409685356709911</v>
          </cell>
          <cell r="J34">
            <v>5.1714550260849705</v>
          </cell>
          <cell r="K34">
            <v>4.8161023639335596</v>
          </cell>
          <cell r="L34">
            <v>2.7283482531451302</v>
          </cell>
          <cell r="M34">
            <v>1.7309917158343904</v>
          </cell>
        </row>
        <row r="35">
          <cell r="B35">
            <v>1.1186210000000001</v>
          </cell>
          <cell r="C35">
            <v>1.6529271384510884</v>
          </cell>
          <cell r="D35">
            <v>2.4452879802293532</v>
          </cell>
          <cell r="E35">
            <v>2.3763812648814833</v>
          </cell>
          <cell r="F35">
            <v>4.8944429480437304</v>
          </cell>
          <cell r="G35">
            <v>5.1441467227331605</v>
          </cell>
          <cell r="H35">
            <v>5.4065530352536797</v>
          </cell>
          <cell r="I35">
            <v>5.6823430381762803</v>
          </cell>
          <cell r="J35">
            <v>5.97220002367626</v>
          </cell>
          <cell r="K35">
            <v>6.2768426693455899</v>
          </cell>
          <cell r="L35">
            <v>6.5970253211349101</v>
          </cell>
          <cell r="M35">
            <v>6.9335406733948197</v>
          </cell>
        </row>
        <row r="36">
          <cell r="B36">
            <v>0.67885700000000004</v>
          </cell>
          <cell r="C36">
            <v>1.1559146647943077</v>
          </cell>
          <cell r="D36">
            <v>3.2426552647090272</v>
          </cell>
          <cell r="E36">
            <v>4.6799998614092839</v>
          </cell>
          <cell r="F36">
            <v>4.9212976138412445</v>
          </cell>
          <cell r="G36">
            <v>5.1724449189924044</v>
          </cell>
          <cell r="H36">
            <v>8.5823947395356601</v>
          </cell>
          <cell r="I36">
            <v>9.3751223864327695</v>
          </cell>
          <cell r="J36">
            <v>9.853349073401878</v>
          </cell>
          <cell r="K36">
            <v>10.355970691285545</v>
          </cell>
          <cell r="L36">
            <v>10.884233310214636</v>
          </cell>
          <cell r="M36">
            <v>11.43945191652522</v>
          </cell>
        </row>
        <row r="37">
          <cell r="B37">
            <v>0.27424799999999999</v>
          </cell>
          <cell r="C37">
            <v>0.43896179581513178</v>
          </cell>
          <cell r="D37">
            <v>1.734962436080822</v>
          </cell>
          <cell r="E37">
            <v>3.3299996863037418</v>
          </cell>
          <cell r="F37">
            <v>8.0801074555557317</v>
          </cell>
          <cell r="G37">
            <v>9.3081357349466138</v>
          </cell>
          <cell r="H37">
            <v>9.980003220937391</v>
          </cell>
          <cell r="I37">
            <v>10.489100470744869</v>
          </cell>
          <cell r="J37">
            <v>11.02415110035974</v>
          </cell>
          <cell r="K37">
            <v>11.58649505584183</v>
          </cell>
          <cell r="L37">
            <v>12.17752572850193</v>
          </cell>
          <cell r="M37">
            <v>12.798708321627391</v>
          </cell>
        </row>
        <row r="38">
          <cell r="B38">
            <v>0.90292899999999998</v>
          </cell>
          <cell r="C38">
            <v>1.1231013730109207</v>
          </cell>
          <cell r="D38">
            <v>1.1759161923832855</v>
          </cell>
          <cell r="E38">
            <v>1.0915494124305845</v>
          </cell>
          <cell r="F38">
            <v>1.1477193397773831</v>
          </cell>
          <cell r="G38">
            <v>6.8592669139690621</v>
          </cell>
          <cell r="H38">
            <v>7.2091726779482901</v>
          </cell>
          <cell r="I38">
            <v>7.5769160957633499</v>
          </cell>
          <cell r="J38">
            <v>7.9634154237768104</v>
          </cell>
          <cell r="K38">
            <v>8.36963020811009</v>
          </cell>
          <cell r="L38">
            <v>8.7965663876866405</v>
          </cell>
          <cell r="M38">
            <v>9.2452811157776704</v>
          </cell>
        </row>
        <row r="39">
          <cell r="B39">
            <v>3.0358991581203906E-2</v>
          </cell>
          <cell r="C39">
            <v>2.2455588822353607E-2</v>
          </cell>
          <cell r="D39">
            <v>1.4337189635539191E-2</v>
          </cell>
          <cell r="E39">
            <v>1.8054104802665602E-2</v>
          </cell>
          <cell r="F39">
            <v>4.5640351063080245E-2</v>
          </cell>
          <cell r="G39">
            <v>4.5621131467458921E-2</v>
          </cell>
          <cell r="H39">
            <v>2.1652865571327801E-2</v>
          </cell>
          <cell r="I39">
            <v>2.15487584916959E-2</v>
          </cell>
          <cell r="J39">
            <v>5.6735874530606786E-2</v>
          </cell>
          <cell r="K39">
            <v>5.1299389830441341E-2</v>
          </cell>
          <cell r="L39">
            <v>6.5313415722491011E-2</v>
          </cell>
          <cell r="M39">
            <v>6.5763216190555196E-2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1.65510848586332E-3</v>
          </cell>
          <cell r="H40">
            <v>1.810012580048401E-3</v>
          </cell>
          <cell r="I40">
            <v>6.9686817297651199E-3</v>
          </cell>
          <cell r="J40">
            <v>1.3275268716796337E-2</v>
          </cell>
          <cell r="K40">
            <v>1.3780123212599098E-2</v>
          </cell>
          <cell r="L40">
            <v>1.8810318165596498E-2</v>
          </cell>
          <cell r="M40">
            <v>2.5937596531044237E-2</v>
          </cell>
        </row>
        <row r="41">
          <cell r="B41">
            <v>8.3041221850075047E-3</v>
          </cell>
          <cell r="C41">
            <v>2.0463216270453138E-2</v>
          </cell>
          <cell r="D41">
            <v>2.0452260908029086E-2</v>
          </cell>
          <cell r="E41">
            <v>2.0448887310885257E-2</v>
          </cell>
          <cell r="F41">
            <v>1.0012201372468048E-2</v>
          </cell>
          <cell r="G41">
            <v>0</v>
          </cell>
          <cell r="H41">
            <v>0</v>
          </cell>
          <cell r="I41">
            <v>0</v>
          </cell>
          <cell r="J41">
            <v>1.63383972459555E-3</v>
          </cell>
          <cell r="K41">
            <v>2.2935429293046935E-3</v>
          </cell>
          <cell r="L41">
            <v>2.4957609299867275E-3</v>
          </cell>
          <cell r="M41">
            <v>4.422613549419801E-3</v>
          </cell>
        </row>
        <row r="42">
          <cell r="B42">
            <v>8.2147167646090397E-3</v>
          </cell>
          <cell r="C42">
            <v>1.805494442564165E-2</v>
          </cell>
          <cell r="D42">
            <v>4.2243221530598798E-2</v>
          </cell>
          <cell r="E42">
            <v>5.7351890563639776E-2</v>
          </cell>
          <cell r="F42">
            <v>7.3199404107433266E-2</v>
          </cell>
          <cell r="G42">
            <v>6.0038713714448105E-2</v>
          </cell>
          <cell r="H42">
            <v>3.2633956606876402E-2</v>
          </cell>
          <cell r="I42">
            <v>1.7683204786448921E-2</v>
          </cell>
          <cell r="J42">
            <v>1.1866360543118701E-3</v>
          </cell>
          <cell r="K42">
            <v>5.8242325119848258E-4</v>
          </cell>
          <cell r="L42">
            <v>5.2668002249776739E-4</v>
          </cell>
          <cell r="M42">
            <v>5.5212923677222059E-4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6.3769323104368295E-2</v>
          </cell>
          <cell r="H43">
            <v>0.14514649376091801</v>
          </cell>
          <cell r="I43">
            <v>0.19579033252796799</v>
          </cell>
          <cell r="J43">
            <v>0.17809092326680001</v>
          </cell>
          <cell r="K43">
            <v>0.18469673277837301</v>
          </cell>
          <cell r="L43">
            <v>0.18284542059030601</v>
          </cell>
          <cell r="M43">
            <v>0.18196750733688499</v>
          </cell>
        </row>
        <row r="44">
          <cell r="B44">
            <v>4.6536619441576658E-2</v>
          </cell>
          <cell r="C44">
            <v>1.3925094838908261E-2</v>
          </cell>
          <cell r="D44">
            <v>1.392371023111854E-2</v>
          </cell>
          <cell r="E44">
            <v>1.3587898393201597E-2</v>
          </cell>
          <cell r="F44">
            <v>1.3398766259323005E-2</v>
          </cell>
          <cell r="G44">
            <v>1.2600409094846448E-2</v>
          </cell>
          <cell r="H44">
            <v>6.8488051108181978E-4</v>
          </cell>
          <cell r="I44">
            <v>6.2661443862343028E-4</v>
          </cell>
          <cell r="J44">
            <v>6.0003015168666029E-4</v>
          </cell>
          <cell r="K44">
            <v>6.0196212142818017E-4</v>
          </cell>
          <cell r="L44">
            <v>2.9793164673303299E-4</v>
          </cell>
          <cell r="M44">
            <v>3.86519904969336E-4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2.3738769307963198E-3</v>
          </cell>
          <cell r="H45">
            <v>2.8992372552751347E-2</v>
          </cell>
          <cell r="I45">
            <v>6.4901341459885187E-2</v>
          </cell>
          <cell r="J45">
            <v>6.0648939197315697E-2</v>
          </cell>
          <cell r="K45">
            <v>5.7987002840068275E-2</v>
          </cell>
          <cell r="L45">
            <v>5.8161338078023067E-2</v>
          </cell>
          <cell r="M45">
            <v>5.8406206207139301E-2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2.3177681623609499E-2</v>
          </cell>
          <cell r="G46">
            <v>2.3195472479250193E-2</v>
          </cell>
          <cell r="H46">
            <v>3.7398173949354081E-2</v>
          </cell>
          <cell r="I46">
            <v>9.5805466927820285E-2</v>
          </cell>
          <cell r="J46">
            <v>9.4120491799017297E-2</v>
          </cell>
          <cell r="K46">
            <v>9.0006674684235344E-2</v>
          </cell>
          <cell r="L46">
            <v>0.12293393127330093</v>
          </cell>
          <cell r="M46">
            <v>0.12798553131080928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9.7950495485034004E-4</v>
          </cell>
          <cell r="G47">
            <v>1.1770922317977251E-3</v>
          </cell>
          <cell r="H47">
            <v>1.1951390128052757E-3</v>
          </cell>
          <cell r="I47">
            <v>1.6052665072286254E-3</v>
          </cell>
          <cell r="J47">
            <v>1.4406057473322278E-3</v>
          </cell>
          <cell r="K47">
            <v>2.0724531626002229E-3</v>
          </cell>
          <cell r="L47">
            <v>1.3316304428493222E-3</v>
          </cell>
          <cell r="M47">
            <v>1.4311872600599833E-3</v>
          </cell>
        </row>
        <row r="48">
          <cell r="B48">
            <v>4.1847333856946545E-3</v>
          </cell>
          <cell r="C48">
            <v>2.6164638923307942E-3</v>
          </cell>
          <cell r="D48">
            <v>1.9957756919737539E-3</v>
          </cell>
          <cell r="E48">
            <v>1.7593118741222728E-3</v>
          </cell>
          <cell r="F48">
            <v>1.2835837031049198E-3</v>
          </cell>
          <cell r="G48">
            <v>6.9562506544548612E-4</v>
          </cell>
          <cell r="H48">
            <v>0</v>
          </cell>
          <cell r="I48">
            <v>0</v>
          </cell>
          <cell r="J48">
            <v>1.0807756782119501E-3</v>
          </cell>
          <cell r="K48">
            <v>1.8134167325842485E-3</v>
          </cell>
          <cell r="L48">
            <v>3.7342651596477083E-3</v>
          </cell>
          <cell r="M48">
            <v>4.2286471421471407E-3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7.5118294678049101E-4</v>
          </cell>
          <cell r="K49">
            <v>1.2693463210673907E-3</v>
          </cell>
          <cell r="L49">
            <v>1.2787419659073549E-3</v>
          </cell>
          <cell r="M49">
            <v>2.2243147233717078E-3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4.1609075818243104E-4</v>
          </cell>
          <cell r="F50">
            <v>8.5525496059591852E-4</v>
          </cell>
          <cell r="G50">
            <v>1.6547498648098132E-3</v>
          </cell>
          <cell r="H50">
            <v>1.7024764707837458E-3</v>
          </cell>
          <cell r="I50">
            <v>2.8593801308417952E-3</v>
          </cell>
          <cell r="J50">
            <v>2.0726608331146606E-3</v>
          </cell>
          <cell r="K50">
            <v>1.8936589727546586E-3</v>
          </cell>
          <cell r="L50">
            <v>1.6564501477725456E-3</v>
          </cell>
          <cell r="M50">
            <v>2.2207748639206937E-3</v>
          </cell>
        </row>
        <row r="51">
          <cell r="B51">
            <v>9.4097332785649905E-3</v>
          </cell>
          <cell r="C51">
            <v>1.1928559613404412E-2</v>
          </cell>
          <cell r="D51">
            <v>1.1924917772966961E-2</v>
          </cell>
          <cell r="E51">
            <v>1.1816363014647925E-2</v>
          </cell>
          <cell r="F51">
            <v>1.146290928178533E-2</v>
          </cell>
          <cell r="G51">
            <v>5.3560442184667403E-3</v>
          </cell>
          <cell r="H51">
            <v>0</v>
          </cell>
          <cell r="I51">
            <v>0</v>
          </cell>
          <cell r="J51">
            <v>2.3573683997228801E-3</v>
          </cell>
          <cell r="K51">
            <v>7.9000631356941978E-3</v>
          </cell>
          <cell r="L51">
            <v>1.4332650356835947E-2</v>
          </cell>
          <cell r="M51">
            <v>1.69905813354237E-2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2.2693556311946502E-3</v>
          </cell>
          <cell r="K52">
            <v>3.5204264579162111E-3</v>
          </cell>
          <cell r="L52">
            <v>3.5448464349225679E-3</v>
          </cell>
          <cell r="M52">
            <v>6.0881275022245333E-3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6.0086292519493398E-4</v>
          </cell>
          <cell r="F53">
            <v>1.4483457933858153E-3</v>
          </cell>
          <cell r="G53">
            <v>5.8389606706380336E-3</v>
          </cell>
          <cell r="H53">
            <v>1.0006633400806054E-2</v>
          </cell>
          <cell r="I53">
            <v>1.5899718853653027E-2</v>
          </cell>
          <cell r="J53">
            <v>1.5526238888642673E-2</v>
          </cell>
          <cell r="K53">
            <v>1.1081311554256982E-2</v>
          </cell>
          <cell r="L53">
            <v>5.6797979238526978E-3</v>
          </cell>
          <cell r="M53">
            <v>4.7334245590864594E-3</v>
          </cell>
        </row>
        <row r="54">
          <cell r="B54">
            <v>7.3511769724619938E-2</v>
          </cell>
          <cell r="C54">
            <v>8.4823050951690973E-2</v>
          </cell>
          <cell r="D54">
            <v>8.7036476424021958E-2</v>
          </cell>
          <cell r="E54">
            <v>8.7126267780107597E-2</v>
          </cell>
          <cell r="F54">
            <v>8.7134203479499711E-2</v>
          </cell>
          <cell r="G54">
            <v>8.713502438392734E-2</v>
          </cell>
          <cell r="H54">
            <v>8.8063432858002749E-2</v>
          </cell>
          <cell r="I54">
            <v>8.9383144999024652E-2</v>
          </cell>
          <cell r="J54">
            <v>8.9378529533600662E-2</v>
          </cell>
          <cell r="K54">
            <v>8.9388500597547452E-2</v>
          </cell>
          <cell r="L54">
            <v>9.6475247353362575E-2</v>
          </cell>
          <cell r="M54">
            <v>9.665417717790592E-2</v>
          </cell>
        </row>
        <row r="55">
          <cell r="B55">
            <v>6.5199416443273692E-2</v>
          </cell>
          <cell r="C55">
            <v>5.3597924622355228E-2</v>
          </cell>
          <cell r="D55">
            <v>5.316821813551164E-2</v>
          </cell>
          <cell r="E55">
            <v>5.1412289310726153E-2</v>
          </cell>
          <cell r="F55">
            <v>4.2461592164404718E-2</v>
          </cell>
          <cell r="G55">
            <v>2.4845383567972435E-2</v>
          </cell>
          <cell r="H55">
            <v>0</v>
          </cell>
          <cell r="I55">
            <v>0</v>
          </cell>
          <cell r="J55">
            <v>2.15406436597335E-3</v>
          </cell>
          <cell r="K55">
            <v>2.5243732952279644E-3</v>
          </cell>
          <cell r="L55">
            <v>2.5525954389419032E-3</v>
          </cell>
          <cell r="M55">
            <v>3.9433285557678843E-3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4.9836740038728604E-4</v>
          </cell>
          <cell r="F56">
            <v>8.4233621999752612E-4</v>
          </cell>
          <cell r="G56">
            <v>1.2629856330931973E-3</v>
          </cell>
          <cell r="H56">
            <v>1.211796541258741E-3</v>
          </cell>
          <cell r="I56">
            <v>1.4051172311597142E-3</v>
          </cell>
          <cell r="J56">
            <v>1.9372621140818279E-3</v>
          </cell>
          <cell r="K56">
            <v>1.6593625860968561E-3</v>
          </cell>
          <cell r="L56">
            <v>1.3866078847167714E-3</v>
          </cell>
          <cell r="M56">
            <v>2.0921229358843133E-3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6.7578055028224096E-4</v>
          </cell>
          <cell r="F57">
            <v>2.024544784930611E-3</v>
          </cell>
          <cell r="G57">
            <v>2.1077788855420089E-3</v>
          </cell>
          <cell r="H57">
            <v>1.9647586608537554E-3</v>
          </cell>
          <cell r="I57">
            <v>6.8424491339837291E-3</v>
          </cell>
          <cell r="J57">
            <v>1.0234153560770421E-2</v>
          </cell>
          <cell r="K57">
            <v>9.8968842459187228E-3</v>
          </cell>
          <cell r="L57">
            <v>1.3089513732405514E-2</v>
          </cell>
          <cell r="M57">
            <v>1.3112645465336569E-2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1.0784253919610401E-3</v>
          </cell>
          <cell r="K58">
            <v>1.7642199957865565E-3</v>
          </cell>
          <cell r="L58">
            <v>1.5033573410599967E-3</v>
          </cell>
          <cell r="M58">
            <v>2.7837299888945006E-3</v>
          </cell>
        </row>
        <row r="63">
          <cell r="B63">
            <v>0.1</v>
          </cell>
          <cell r="C63">
            <v>9.9985559104370639E-2</v>
          </cell>
          <cell r="D63">
            <v>9.9985970689497425E-2</v>
          </cell>
          <cell r="E63">
            <v>9.9987285329307438E-2</v>
          </cell>
          <cell r="F63">
            <v>9.9991267150381688E-2</v>
          </cell>
          <cell r="G63">
            <v>9.9993429378532769E-2</v>
          </cell>
          <cell r="H63">
            <v>9.9993436031652422E-2</v>
          </cell>
          <cell r="I63">
            <v>9.9991217889790804E-2</v>
          </cell>
          <cell r="J63">
            <v>9.9987948522834783E-2</v>
          </cell>
          <cell r="K63">
            <v>9.9985012499875806E-2</v>
          </cell>
          <cell r="L63">
            <v>9.9982906433007376E-2</v>
          </cell>
          <cell r="M63">
            <v>9.9982025270457742E-2</v>
          </cell>
        </row>
        <row r="64">
          <cell r="B64">
            <v>4.9380324339213799E-3</v>
          </cell>
          <cell r="C64">
            <v>4.9471700006747969E-3</v>
          </cell>
          <cell r="D64">
            <v>4.9697783442695272E-3</v>
          </cell>
          <cell r="E64">
            <v>4.4306736570266479E-3</v>
          </cell>
          <cell r="F64">
            <v>0.25688636946568544</v>
          </cell>
          <cell r="G64">
            <v>0.30922384932542329</v>
          </cell>
          <cell r="H64">
            <v>0.30949834990777381</v>
          </cell>
          <cell r="I64">
            <v>0.30988644960703621</v>
          </cell>
          <cell r="J64">
            <v>0.30991354302378721</v>
          </cell>
          <cell r="K64">
            <v>0.31080277330562361</v>
          </cell>
          <cell r="L64">
            <v>0.31369754369115377</v>
          </cell>
          <cell r="M64">
            <v>0.33563894799348881</v>
          </cell>
        </row>
        <row r="65">
          <cell r="B65">
            <v>3.7127633901225302E-3</v>
          </cell>
          <cell r="C65">
            <v>3.7198847718293154E-3</v>
          </cell>
          <cell r="D65">
            <v>3.7377015862711345E-3</v>
          </cell>
          <cell r="E65">
            <v>3.4100062732271607E-3</v>
          </cell>
          <cell r="F65">
            <v>3.0013913246173644E-2</v>
          </cell>
          <cell r="G65">
            <v>0.68250383069511755</v>
          </cell>
          <cell r="H65">
            <v>1.2789440074786285</v>
          </cell>
          <cell r="I65">
            <v>2.5832842458447778</v>
          </cell>
          <cell r="J65">
            <v>2.0243572082173218</v>
          </cell>
          <cell r="K65">
            <v>1.7581240446691813</v>
          </cell>
          <cell r="L65">
            <v>1.7570424413109527</v>
          </cell>
          <cell r="M65">
            <v>1.6916669908538267</v>
          </cell>
        </row>
        <row r="66">
          <cell r="B66">
            <v>3.5778584093722299E-3</v>
          </cell>
          <cell r="C66">
            <v>3.5842211080809052E-3</v>
          </cell>
          <cell r="D66">
            <v>3.6124432978801124E-3</v>
          </cell>
          <cell r="E66">
            <v>2.3064755434900004E-2</v>
          </cell>
          <cell r="F66">
            <v>4.4006795537093892E-2</v>
          </cell>
          <cell r="G66">
            <v>6.5629008664895114E-2</v>
          </cell>
          <cell r="H66">
            <v>6.1339715516869606E-2</v>
          </cell>
          <cell r="I66">
            <v>8.4991012749510639E-2</v>
          </cell>
          <cell r="J66">
            <v>0.10262973808997285</v>
          </cell>
          <cell r="K66">
            <v>9.9720095442739062E-2</v>
          </cell>
          <cell r="L66">
            <v>0.12518287030492542</v>
          </cell>
          <cell r="M66">
            <v>0.10954835403393705</v>
          </cell>
        </row>
        <row r="67">
          <cell r="B67">
            <v>7.4946004664938545E-3</v>
          </cell>
          <cell r="C67">
            <v>7.5075297292850757E-3</v>
          </cell>
          <cell r="D67">
            <v>7.5438946686156218E-3</v>
          </cell>
          <cell r="E67">
            <v>3.8576675595824589E-2</v>
          </cell>
          <cell r="F67">
            <v>5.6979428895672792E-2</v>
          </cell>
          <cell r="G67">
            <v>7.16644285056693E-2</v>
          </cell>
          <cell r="H67">
            <v>9.9523889703069801E-2</v>
          </cell>
          <cell r="I67">
            <v>0.1209191351510861</v>
          </cell>
          <cell r="J67">
            <v>0.11971685994615054</v>
          </cell>
          <cell r="K67">
            <v>0.12903973550670497</v>
          </cell>
          <cell r="L67">
            <v>0.1383494649713409</v>
          </cell>
          <cell r="M67">
            <v>0.13788318229945509</v>
          </cell>
        </row>
        <row r="68">
          <cell r="B68">
            <v>7.5165479209851078E-3</v>
          </cell>
          <cell r="C68">
            <v>7.5295860104589944E-3</v>
          </cell>
          <cell r="D68">
            <v>7.5667130163933477E-3</v>
          </cell>
          <cell r="E68">
            <v>3.9083571045483573E-2</v>
          </cell>
          <cell r="F68">
            <v>6.7813171043976314E-2</v>
          </cell>
          <cell r="G68">
            <v>9.9528368557006197E-2</v>
          </cell>
          <cell r="H68">
            <v>0.12285820994542898</v>
          </cell>
          <cell r="I68">
            <v>0.12208330433605899</v>
          </cell>
          <cell r="J68">
            <v>0.12088271285797882</v>
          </cell>
          <cell r="K68">
            <v>0.13157649251618947</v>
          </cell>
          <cell r="L68">
            <v>0.13446037278723597</v>
          </cell>
          <cell r="M68">
            <v>0.14488191730232128</v>
          </cell>
        </row>
        <row r="69">
          <cell r="B69">
            <v>3.5015936080688131E-3</v>
          </cell>
          <cell r="C69">
            <v>3.5076537818236144E-3</v>
          </cell>
          <cell r="D69">
            <v>3.5327621405983173E-3</v>
          </cell>
          <cell r="E69">
            <v>2.703287332433078E-2</v>
          </cell>
          <cell r="F69">
            <v>4.6193415745875384E-2</v>
          </cell>
          <cell r="G69">
            <v>6.8548181249365084E-2</v>
          </cell>
          <cell r="H69">
            <v>8.2928813290744183E-2</v>
          </cell>
          <cell r="I69">
            <v>7.7079733213072141E-2</v>
          </cell>
          <cell r="J69">
            <v>7.9751034606165061E-2</v>
          </cell>
          <cell r="K69">
            <v>8.7524620149606269E-2</v>
          </cell>
          <cell r="L69">
            <v>8.9498154176228126E-2</v>
          </cell>
          <cell r="M69">
            <v>9.633998219231317E-2</v>
          </cell>
        </row>
      </sheetData>
      <sheetData sheetId="61">
        <row r="14">
          <cell r="B14">
            <v>0</v>
          </cell>
          <cell r="C14">
            <v>1.23223904529068</v>
          </cell>
          <cell r="D14">
            <v>0.82028497525187904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0.40328499585995242</v>
          </cell>
          <cell r="J14">
            <v>2.4570400292709311E-2</v>
          </cell>
          <cell r="K14">
            <v>6.5943152026678289E-2</v>
          </cell>
          <cell r="L14">
            <v>1.1795621352031311E-2</v>
          </cell>
          <cell r="M14">
            <v>0</v>
          </cell>
        </row>
        <row r="15">
          <cell r="B15">
            <v>0</v>
          </cell>
          <cell r="C15">
            <v>1.0847443857612719E-2</v>
          </cell>
          <cell r="D15">
            <v>2.9675946134975761E-2</v>
          </cell>
          <cell r="E15">
            <v>4.4056609726472559E-2</v>
          </cell>
          <cell r="F15">
            <v>0.30397568241226897</v>
          </cell>
          <cell r="G15">
            <v>6.6785053066349448E-4</v>
          </cell>
          <cell r="H15">
            <v>1.239070823622608E-6</v>
          </cell>
          <cell r="I15">
            <v>5.2650189663116624E-6</v>
          </cell>
          <cell r="J15">
            <v>8.18062858835933E-6</v>
          </cell>
          <cell r="K15">
            <v>2.4491704419096594E-5</v>
          </cell>
          <cell r="L15">
            <v>5.1071848735709901E-7</v>
          </cell>
          <cell r="M15">
            <v>2.5279804853317802E-7</v>
          </cell>
        </row>
        <row r="16">
          <cell r="B16">
            <v>0</v>
          </cell>
          <cell r="C16">
            <v>2.3066308128966819E-3</v>
          </cell>
          <cell r="D16">
            <v>0.26829770721796359</v>
          </cell>
          <cell r="E16">
            <v>3.1087988123906481E-3</v>
          </cell>
          <cell r="F16">
            <v>6.9511590201425231E-6</v>
          </cell>
          <cell r="G16">
            <v>3.5427240530793252E-5</v>
          </cell>
          <cell r="H16">
            <v>0.22635380465884281</v>
          </cell>
          <cell r="I16">
            <v>3.388372886213059E-5</v>
          </cell>
          <cell r="J16">
            <v>3.505869966482082E-5</v>
          </cell>
          <cell r="K16">
            <v>7.3569091658337083E-4</v>
          </cell>
          <cell r="L16">
            <v>7.6568045109967115E-5</v>
          </cell>
          <cell r="M16">
            <v>2.0660672249534781E-3</v>
          </cell>
        </row>
        <row r="17">
          <cell r="B17">
            <v>0</v>
          </cell>
          <cell r="C17">
            <v>1.80472461070883E-3</v>
          </cell>
          <cell r="D17">
            <v>1.8263928375626999E-5</v>
          </cell>
          <cell r="E17">
            <v>1.2560411138294299E-5</v>
          </cell>
          <cell r="F17">
            <v>1.03205520204484E-5</v>
          </cell>
          <cell r="G17">
            <v>6.8298045303494595E-4</v>
          </cell>
          <cell r="H17">
            <v>6.0883040094107697E-6</v>
          </cell>
          <cell r="I17">
            <v>5.7564601195623101E-4</v>
          </cell>
          <cell r="J17">
            <v>3.2442116033365301E-5</v>
          </cell>
          <cell r="K17">
            <v>2.90268644257686E-3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9.7487912874586006E-5</v>
          </cell>
          <cell r="D18">
            <v>1.10396902219209E-2</v>
          </cell>
          <cell r="E18">
            <v>4.0260634898692103E-2</v>
          </cell>
          <cell r="F18">
            <v>4.3749132252719203E-3</v>
          </cell>
          <cell r="G18">
            <v>1.5109150434569599E-4</v>
          </cell>
          <cell r="H18">
            <v>8.0613060049384094E-5</v>
          </cell>
          <cell r="I18">
            <v>1.08967556316012E-4</v>
          </cell>
          <cell r="J18">
            <v>1.5574459171726601E-4</v>
          </cell>
          <cell r="K18">
            <v>3.9482013578958598E-3</v>
          </cell>
          <cell r="L18">
            <v>9.84566904439274E-4</v>
          </cell>
          <cell r="M18">
            <v>4.2919423275804801E-3</v>
          </cell>
        </row>
        <row r="19">
          <cell r="B19">
            <v>0</v>
          </cell>
          <cell r="C19">
            <v>1.8861222145373401E-6</v>
          </cell>
          <cell r="D19">
            <v>3.8720492758509696E-6</v>
          </cell>
          <cell r="E19">
            <v>5.12262511565411E-2</v>
          </cell>
          <cell r="F19">
            <v>0.14891692016473301</v>
          </cell>
          <cell r="G19">
            <v>1.0907074247443701E-4</v>
          </cell>
          <cell r="H19">
            <v>3.8592238565917503E-6</v>
          </cell>
          <cell r="I19">
            <v>4.5463400631196499E-4</v>
          </cell>
          <cell r="J19">
            <v>6.8474298914010003E-3</v>
          </cell>
          <cell r="K19">
            <v>3.3799291462079099E-2</v>
          </cell>
          <cell r="L19">
            <v>0.12888263219009399</v>
          </cell>
          <cell r="M19">
            <v>2.1510529791621401E-2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4.33031518916865E-2</v>
          </cell>
          <cell r="H20">
            <v>0.137960405308132</v>
          </cell>
          <cell r="I20">
            <v>1.5006788800952099E-3</v>
          </cell>
          <cell r="J20">
            <v>2.1291519371886202E-6</v>
          </cell>
          <cell r="K20">
            <v>3.7755972170900098E-6</v>
          </cell>
          <cell r="L20">
            <v>6.8725570744381202E-6</v>
          </cell>
          <cell r="M20">
            <v>3.1023416584177298E-2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3.54662994164326E-4</v>
          </cell>
          <cell r="H21">
            <v>6.8036096241012997E-4</v>
          </cell>
          <cell r="I21">
            <v>1.18062966321908E-3</v>
          </cell>
          <cell r="J21">
            <v>1.04219776158373E-3</v>
          </cell>
          <cell r="K21">
            <v>2.49762521560568E-5</v>
          </cell>
          <cell r="L21">
            <v>1.65021855202839E-3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5.4596827153345403E-3</v>
          </cell>
          <cell r="G22">
            <v>5.2241963282373E-5</v>
          </cell>
          <cell r="H22">
            <v>1.67218216419647E-4</v>
          </cell>
          <cell r="I22">
            <v>6.7651974080911699E-3</v>
          </cell>
          <cell r="J22">
            <v>6.0213443325883001E-4</v>
          </cell>
          <cell r="K22">
            <v>5.8868140661046701E-3</v>
          </cell>
          <cell r="L22">
            <v>5.3825592012522504E-3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6.4548522080985196E-4</v>
          </cell>
          <cell r="I23">
            <v>0</v>
          </cell>
          <cell r="J23">
            <v>0.11057570518726</v>
          </cell>
          <cell r="K23">
            <v>4.2489370814623798E-5</v>
          </cell>
          <cell r="L23">
            <v>1.7773568369911099E-4</v>
          </cell>
          <cell r="M23">
            <v>0</v>
          </cell>
        </row>
        <row r="24">
          <cell r="B24">
            <v>0</v>
          </cell>
          <cell r="C24">
            <v>2.04776010863662E-6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8.9202407438041401E-7</v>
          </cell>
          <cell r="D25">
            <v>1.56246734386319E-2</v>
          </cell>
          <cell r="E25">
            <v>5.9246527986329304E-6</v>
          </cell>
          <cell r="F25">
            <v>5.4116613019314396E-4</v>
          </cell>
          <cell r="G25">
            <v>4.7337672397623598E-2</v>
          </cell>
          <cell r="H25">
            <v>6.39242443616288E-3</v>
          </cell>
          <cell r="I25">
            <v>5.18590677142608E-5</v>
          </cell>
          <cell r="J25">
            <v>3.34494295242644E-5</v>
          </cell>
          <cell r="K25">
            <v>4.7235612433722401E-2</v>
          </cell>
          <cell r="L25">
            <v>1.11348343639382E-2</v>
          </cell>
          <cell r="M25">
            <v>4.9858985175422598E-3</v>
          </cell>
        </row>
        <row r="26">
          <cell r="B26">
            <v>0</v>
          </cell>
          <cell r="C26">
            <v>9.4735701305910495E-7</v>
          </cell>
          <cell r="D26">
            <v>1.3045340283273E-6</v>
          </cell>
          <cell r="E26">
            <v>6.3507565282182E-6</v>
          </cell>
          <cell r="F26">
            <v>5.67468330305523E-3</v>
          </cell>
          <cell r="G26">
            <v>1.41934477804942E-2</v>
          </cell>
          <cell r="H26">
            <v>7.3702555485321896E-6</v>
          </cell>
          <cell r="I26">
            <v>1.9516933898066E-2</v>
          </cell>
          <cell r="J26">
            <v>4.1685437217507504E-6</v>
          </cell>
          <cell r="K26">
            <v>1.9542894983010899E-5</v>
          </cell>
          <cell r="L26">
            <v>3.1312070484325002E-3</v>
          </cell>
          <cell r="M26">
            <v>1.70439156648544E-2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1.7548988254933302E-2</v>
          </cell>
          <cell r="H27">
            <v>2.2085775878673799E-2</v>
          </cell>
          <cell r="I27">
            <v>3.2131470969282701E-3</v>
          </cell>
          <cell r="J27">
            <v>9.1772674283929193E-6</v>
          </cell>
          <cell r="K27">
            <v>8.0574932114400494E-5</v>
          </cell>
          <cell r="L27">
            <v>1.31086853576297E-2</v>
          </cell>
          <cell r="M27">
            <v>1.24081053723149E-2</v>
          </cell>
        </row>
        <row r="28">
          <cell r="B28">
            <v>0</v>
          </cell>
          <cell r="C28">
            <v>2.23079492483263E-5</v>
          </cell>
          <cell r="D28">
            <v>2.3827596629380799E-5</v>
          </cell>
          <cell r="E28">
            <v>3.8003840745146098E-5</v>
          </cell>
          <cell r="F28">
            <v>1.3550616461049901E-4</v>
          </cell>
          <cell r="G28">
            <v>6.8133865097567904E-4</v>
          </cell>
          <cell r="H28">
            <v>3.5363298584541598E-4</v>
          </cell>
          <cell r="I28">
            <v>6.7911588439798198E-5</v>
          </cell>
          <cell r="J28">
            <v>1.22217062274529E-4</v>
          </cell>
          <cell r="K28">
            <v>9.8477554386762391E-4</v>
          </cell>
          <cell r="L28">
            <v>2.28461343726251E-4</v>
          </cell>
          <cell r="M28">
            <v>1.2985667757848E-3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3.22890283586968E-3</v>
          </cell>
          <cell r="H30">
            <v>1.4624040364856399E-4</v>
          </cell>
          <cell r="I30">
            <v>3.1772387060508799E-2</v>
          </cell>
          <cell r="J30">
            <v>9.5160076349337704E-3</v>
          </cell>
          <cell r="K30">
            <v>8.1267412688352109E-3</v>
          </cell>
          <cell r="L30">
            <v>1.9283785051057899E-2</v>
          </cell>
          <cell r="M30">
            <v>3.3792175257679802E-2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6.8735175025180697E-4</v>
          </cell>
          <cell r="H31">
            <v>1.8028464751388E-6</v>
          </cell>
          <cell r="I31">
            <v>1.6620748737344499E-2</v>
          </cell>
          <cell r="J31">
            <v>5.7439661787398802E-3</v>
          </cell>
          <cell r="K31">
            <v>1.37298780928864E-4</v>
          </cell>
          <cell r="L31">
            <v>4.6669299774396997E-3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3.9153020111067204E-3</v>
          </cell>
          <cell r="H32">
            <v>9.1415893263192896E-3</v>
          </cell>
          <cell r="I32">
            <v>1.9836561019144399E-6</v>
          </cell>
          <cell r="J32">
            <v>2.1400158355666102E-6</v>
          </cell>
          <cell r="K32">
            <v>3.55256868239229E-6</v>
          </cell>
          <cell r="L32">
            <v>1.12185265284638E-5</v>
          </cell>
          <cell r="M32">
            <v>0</v>
          </cell>
        </row>
        <row r="33">
          <cell r="B33">
            <v>0</v>
          </cell>
          <cell r="C33">
            <v>7.13218460549134E-3</v>
          </cell>
          <cell r="D33">
            <v>0.29200666227235</v>
          </cell>
          <cell r="E33">
            <v>0.28587408181687401</v>
          </cell>
          <cell r="F33">
            <v>0.241713649561908</v>
          </cell>
          <cell r="G33">
            <v>0.79869162534708005</v>
          </cell>
          <cell r="H33">
            <v>0.62509879291683401</v>
          </cell>
          <cell r="I33">
            <v>0.33730363772349897</v>
          </cell>
          <cell r="J33">
            <v>0.191069375819344</v>
          </cell>
          <cell r="K33">
            <v>1.01068500148433</v>
          </cell>
          <cell r="L33">
            <v>0.41446983290394601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5.9970749077568398E-4</v>
          </cell>
          <cell r="E34">
            <v>0.18451136332859944</v>
          </cell>
          <cell r="F34">
            <v>1.9848268791764077</v>
          </cell>
          <cell r="G34">
            <v>1.180875665227763</v>
          </cell>
          <cell r="H34">
            <v>1.4185597199211202</v>
          </cell>
          <cell r="I34">
            <v>0.64091998227837288</v>
          </cell>
          <cell r="J34">
            <v>8.1521242852811575E-6</v>
          </cell>
          <cell r="K34">
            <v>1.2819028728252499E-5</v>
          </cell>
          <cell r="L34">
            <v>0.14868819293660099</v>
          </cell>
          <cell r="M34">
            <v>0.80500732155748522</v>
          </cell>
        </row>
        <row r="35">
          <cell r="B35">
            <v>0</v>
          </cell>
          <cell r="C35">
            <v>1.2386403828154201E-7</v>
          </cell>
          <cell r="D35">
            <v>0.65206685636531403</v>
          </cell>
          <cell r="E35">
            <v>9.1814562403458594E-6</v>
          </cell>
          <cell r="F35">
            <v>3.03044492929858</v>
          </cell>
          <cell r="G35">
            <v>0.86942505486174304</v>
          </cell>
          <cell r="H35">
            <v>1.39118144459022</v>
          </cell>
          <cell r="I35">
            <v>0.39129160942573799</v>
          </cell>
          <cell r="J35">
            <v>2.51557339607329</v>
          </cell>
          <cell r="K35">
            <v>1.97879621925635</v>
          </cell>
          <cell r="L35">
            <v>1.71136409637953</v>
          </cell>
          <cell r="M35">
            <v>0.72780696168565095</v>
          </cell>
        </row>
        <row r="36">
          <cell r="B36">
            <v>0</v>
          </cell>
          <cell r="C36">
            <v>1.4747116157834302E-5</v>
          </cell>
          <cell r="D36">
            <v>1.9534835175928633</v>
          </cell>
          <cell r="E36">
            <v>1.4742274316438768</v>
          </cell>
          <cell r="F36">
            <v>0.46418042830967915</v>
          </cell>
          <cell r="G36">
            <v>0.75142683746019079</v>
          </cell>
          <cell r="H36">
            <v>6.01390556293918</v>
          </cell>
          <cell r="I36">
            <v>2.1456095577237249</v>
          </cell>
          <cell r="J36">
            <v>0.90106089534298783</v>
          </cell>
          <cell r="K36">
            <v>1.295394675279635</v>
          </cell>
          <cell r="L36">
            <v>6.5421681818683117</v>
          </cell>
          <cell r="M36">
            <v>2.7008281640343093</v>
          </cell>
        </row>
        <row r="37">
          <cell r="B37">
            <v>0</v>
          </cell>
          <cell r="C37">
            <v>1.6478338718759635E-5</v>
          </cell>
          <cell r="D37">
            <v>1.2517979577421041</v>
          </cell>
          <cell r="E37">
            <v>1.606762037963446</v>
          </cell>
          <cell r="F37">
            <v>4.8385550489347002</v>
          </cell>
          <cell r="G37">
            <v>1.42369948227632</v>
          </cell>
          <cell r="H37">
            <v>2.39863135311316</v>
          </cell>
          <cell r="I37">
            <v>1.828214586420686</v>
          </cell>
          <cell r="J37">
            <v>4.09344518399815</v>
          </cell>
          <cell r="K37">
            <v>3.2662039323098302</v>
          </cell>
          <cell r="L37">
            <v>2.9896620257732698</v>
          </cell>
          <cell r="M37">
            <v>2.44939717954614</v>
          </cell>
        </row>
        <row r="38">
          <cell r="B38">
            <v>0</v>
          </cell>
          <cell r="C38">
            <v>1.11442910661121E-7</v>
          </cell>
          <cell r="D38">
            <v>6.8708094037467696E-4</v>
          </cell>
          <cell r="E38">
            <v>2.0304180661917201E-4</v>
          </cell>
          <cell r="F38">
            <v>0.52299828472292897</v>
          </cell>
          <cell r="G38">
            <v>6.0788362300632697</v>
          </cell>
          <cell r="H38">
            <v>0.60707779129028305</v>
          </cell>
          <cell r="I38">
            <v>0.36800378968686298</v>
          </cell>
          <cell r="J38">
            <v>1.55615400548643</v>
          </cell>
          <cell r="K38">
            <v>5.8383946216465201</v>
          </cell>
          <cell r="L38">
            <v>1.0340139708668299</v>
          </cell>
          <cell r="M38">
            <v>0.81671851777789795</v>
          </cell>
        </row>
        <row r="39">
          <cell r="B39">
            <v>0</v>
          </cell>
          <cell r="C39">
            <v>5.8299829572063499E-6</v>
          </cell>
          <cell r="D39">
            <v>1.4644963738037601E-4</v>
          </cell>
          <cell r="E39">
            <v>1.3599975671735799E-2</v>
          </cell>
          <cell r="F39">
            <v>3.19040811415926E-2</v>
          </cell>
          <cell r="G39">
            <v>1.0391705282796143E-5</v>
          </cell>
          <cell r="H39">
            <v>3.2333782393983209E-5</v>
          </cell>
          <cell r="I39">
            <v>1.8889492047904303E-4</v>
          </cell>
          <cell r="J39">
            <v>5.0048979524505197E-2</v>
          </cell>
          <cell r="K39">
            <v>1.0599252734032703E-3</v>
          </cell>
          <cell r="L39">
            <v>1.4038018476257699E-2</v>
          </cell>
          <cell r="M39">
            <v>6.4357922466496548E-4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1.65510848586332E-3</v>
          </cell>
          <cell r="H40">
            <v>1.59829914966885E-4</v>
          </cell>
          <cell r="I40">
            <v>5.16952662188632E-3</v>
          </cell>
          <cell r="J40">
            <v>6.5211613204473199E-3</v>
          </cell>
          <cell r="K40">
            <v>1.9545654045080999E-3</v>
          </cell>
          <cell r="L40">
            <v>5.1833276570729401E-3</v>
          </cell>
          <cell r="M40">
            <v>1.23039267283769E-2</v>
          </cell>
        </row>
        <row r="41">
          <cell r="B41">
            <v>0</v>
          </cell>
          <cell r="C41">
            <v>1.95353635197184E-2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1.63383972459555E-3</v>
          </cell>
          <cell r="K41">
            <v>6.6478152162552004E-4</v>
          </cell>
          <cell r="L41">
            <v>7.2688238750750805E-4</v>
          </cell>
          <cell r="M41">
            <v>3.0437026419441499E-3</v>
          </cell>
        </row>
        <row r="42">
          <cell r="B42">
            <v>0</v>
          </cell>
          <cell r="C42">
            <v>1.6376589927706402E-2</v>
          </cell>
          <cell r="D42">
            <v>2.4189567020530399E-2</v>
          </cell>
          <cell r="E42">
            <v>1.51179005966915E-2</v>
          </cell>
          <cell r="F42">
            <v>2.5498806012356899E-2</v>
          </cell>
          <cell r="G42">
            <v>1.7237328761210501E-2</v>
          </cell>
          <cell r="H42">
            <v>1.90651200477149E-5</v>
          </cell>
          <cell r="I42">
            <v>4.3104203043782497E-4</v>
          </cell>
          <cell r="J42">
            <v>6.5105960883973899E-6</v>
          </cell>
          <cell r="K42">
            <v>1.75778305643891E-4</v>
          </cell>
          <cell r="L42">
            <v>2.8185047051239401E-4</v>
          </cell>
          <cell r="M42">
            <v>1.02416655040356E-4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6.3769323104368295E-2</v>
          </cell>
          <cell r="H43">
            <v>8.1377170656549605E-2</v>
          </cell>
          <cell r="I43">
            <v>5.0643838767050003E-2</v>
          </cell>
          <cell r="J43">
            <v>4.70536004000996E-2</v>
          </cell>
          <cell r="K43">
            <v>8.6999293611222994E-2</v>
          </cell>
          <cell r="L43">
            <v>5.4739027962057901E-2</v>
          </cell>
          <cell r="M43">
            <v>4.0229185763604097E-2</v>
          </cell>
        </row>
        <row r="44">
          <cell r="B44">
            <v>0</v>
          </cell>
          <cell r="C44">
            <v>2.6586551156619702E-6</v>
          </cell>
          <cell r="D44">
            <v>6.4262241581816201E-6</v>
          </cell>
          <cell r="E44">
            <v>1.49511254813845E-3</v>
          </cell>
          <cell r="F44">
            <v>5.0567682857148803E-3</v>
          </cell>
          <cell r="G44">
            <v>5.5405174209493603E-6</v>
          </cell>
          <cell r="H44">
            <v>3.5970515783613198E-6</v>
          </cell>
          <cell r="I44">
            <v>4.3687305845560104E-6</v>
          </cell>
          <cell r="J44">
            <v>2.7273680798021401E-6</v>
          </cell>
          <cell r="K44">
            <v>1.27756636625413E-5</v>
          </cell>
          <cell r="L44">
            <v>1.7717237294932601E-4</v>
          </cell>
          <cell r="M44">
            <v>1.95244674063551E-4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2.3738769307963198E-3</v>
          </cell>
          <cell r="H45">
            <v>2.66191449904827E-2</v>
          </cell>
          <cell r="I45">
            <v>3.5910170763414601E-2</v>
          </cell>
          <cell r="J45">
            <v>7.7668389877267303E-7</v>
          </cell>
          <cell r="K45">
            <v>1.68923328687132E-6</v>
          </cell>
          <cell r="L45">
            <v>2.6772125440898699E-6</v>
          </cell>
          <cell r="M45">
            <v>2.7036587282488899E-5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2.3177681623609499E-2</v>
          </cell>
          <cell r="G46">
            <v>1.85316216967326E-5</v>
          </cell>
          <cell r="H46">
            <v>1.4204944375072699E-2</v>
          </cell>
          <cell r="I46">
            <v>8.1585541423899705E-2</v>
          </cell>
          <cell r="J46">
            <v>2.1354924465540799E-4</v>
          </cell>
          <cell r="K46">
            <v>8.2130628748583907E-3</v>
          </cell>
          <cell r="L46">
            <v>0.10013087186750599</v>
          </cell>
          <cell r="M46">
            <v>1.96471493358924E-2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9.7950495485034004E-4</v>
          </cell>
          <cell r="G47">
            <v>1.9854721084196301E-4</v>
          </cell>
          <cell r="H47">
            <v>2.1038182766651501E-5</v>
          </cell>
          <cell r="I47">
            <v>1.38889370764879E-3</v>
          </cell>
          <cell r="J47">
            <v>6.5407517369845296E-6</v>
          </cell>
          <cell r="K47">
            <v>6.8056055873770397E-4</v>
          </cell>
          <cell r="L47">
            <v>4.0435406153814898E-4</v>
          </cell>
          <cell r="M47">
            <v>3.4984623984871799E-4</v>
          </cell>
        </row>
        <row r="48">
          <cell r="B48">
            <v>0</v>
          </cell>
          <cell r="C48">
            <v>8.9596679378217106E-4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1.0807756782119501E-3</v>
          </cell>
          <cell r="K48">
            <v>7.3313595671203099E-4</v>
          </cell>
          <cell r="L48">
            <v>1.9219398218498981E-3</v>
          </cell>
          <cell r="M48">
            <v>4.9753331375314627E-4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7.5118294678049101E-4</v>
          </cell>
          <cell r="K49">
            <v>5.1912362058310804E-4</v>
          </cell>
          <cell r="L49">
            <v>1.1730852138294229E-5</v>
          </cell>
          <cell r="M49">
            <v>9.5052964019623205E-4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4.1609075818243104E-4</v>
          </cell>
          <cell r="F50">
            <v>4.3955157256622994E-4</v>
          </cell>
          <cell r="G50">
            <v>8.8011256908673103E-4</v>
          </cell>
          <cell r="H50">
            <v>3.841850649289318E-4</v>
          </cell>
          <cell r="I50">
            <v>1.5974647321239689E-3</v>
          </cell>
          <cell r="J50">
            <v>1.2716109249691821E-5</v>
          </cell>
          <cell r="K50">
            <v>2.8748394816407769E-4</v>
          </cell>
          <cell r="L50">
            <v>1.08109677746333E-3</v>
          </cell>
          <cell r="M50">
            <v>8.5511891496916205E-4</v>
          </cell>
        </row>
        <row r="51">
          <cell r="B51">
            <v>0</v>
          </cell>
          <cell r="C51">
            <v>3.08304315035462E-3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2.3573683997228801E-3</v>
          </cell>
          <cell r="K51">
            <v>5.5449313981616784E-3</v>
          </cell>
          <cell r="L51">
            <v>6.4393176824151469E-3</v>
          </cell>
          <cell r="M51">
            <v>2.6733348066410021E-3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2.2693556311946502E-3</v>
          </cell>
          <cell r="K52">
            <v>1.2538919135227609E-3</v>
          </cell>
          <cell r="L52">
            <v>3.25620184671706E-5</v>
          </cell>
          <cell r="M52">
            <v>2.56057444499158E-3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6.0086292519493398E-4</v>
          </cell>
          <cell r="F53">
            <v>8.4833702466546802E-4</v>
          </cell>
          <cell r="G53">
            <v>4.5072399699391912E-3</v>
          </cell>
          <cell r="H53">
            <v>4.6540416917530102E-3</v>
          </cell>
          <cell r="I53">
            <v>6.7442403471756722E-3</v>
          </cell>
          <cell r="J53">
            <v>4.0587129895250477E-3</v>
          </cell>
          <cell r="K53">
            <v>2.8538890372518933E-4</v>
          </cell>
          <cell r="L53">
            <v>1.4369703006051531E-3</v>
          </cell>
          <cell r="M53">
            <v>3.0172424121120201E-3</v>
          </cell>
        </row>
        <row r="54">
          <cell r="B54">
            <v>0</v>
          </cell>
          <cell r="C54">
            <v>2.6273209070075802E-2</v>
          </cell>
          <cell r="D54">
            <v>8.7986380302285203E-3</v>
          </cell>
          <cell r="E54">
            <v>1.23169296478669E-2</v>
          </cell>
          <cell r="F54">
            <v>4.4111542783425502E-2</v>
          </cell>
          <cell r="G54">
            <v>3.12064946665223E-2</v>
          </cell>
          <cell r="H54">
            <v>1.2748037819826001E-2</v>
          </cell>
          <cell r="I54">
            <v>4.5433188467337703E-2</v>
          </cell>
          <cell r="J54">
            <v>2.8096601339029598E-2</v>
          </cell>
          <cell r="K54">
            <v>1.5863428113175201E-2</v>
          </cell>
          <cell r="L54">
            <v>5.33812222574769E-2</v>
          </cell>
          <cell r="M54">
            <v>2.7415201254743601E-2</v>
          </cell>
        </row>
        <row r="55">
          <cell r="B55">
            <v>0</v>
          </cell>
          <cell r="C55">
            <v>4.0417421837993198E-2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2.15406436597335E-3</v>
          </cell>
          <cell r="K55">
            <v>3.7206846543117101E-4</v>
          </cell>
          <cell r="L55">
            <v>3.2719564633376597E-5</v>
          </cell>
          <cell r="M55">
            <v>1.40287348576321E-3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4.9836740038728604E-4</v>
          </cell>
          <cell r="F56">
            <v>3.44630524467401E-4</v>
          </cell>
          <cell r="G56">
            <v>5.1678380225394496E-4</v>
          </cell>
          <cell r="H56">
            <v>3.5253582136644601E-4</v>
          </cell>
          <cell r="I56">
            <v>5.3958726903311405E-4</v>
          </cell>
          <cell r="J56">
            <v>1.0161878958006099E-3</v>
          </cell>
          <cell r="K56">
            <v>1.08278380624626E-4</v>
          </cell>
          <cell r="L56">
            <v>4.9456493185605496E-4</v>
          </cell>
          <cell r="M56">
            <v>1.4933258683854499E-3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6.7578055028224096E-4</v>
          </cell>
          <cell r="F57">
            <v>1.3493281885693701E-3</v>
          </cell>
          <cell r="G57">
            <v>2.1300218722171199E-4</v>
          </cell>
          <cell r="H57">
            <v>4.0338372954710502E-4</v>
          </cell>
          <cell r="I57">
            <v>6.2284170882900003E-3</v>
          </cell>
          <cell r="J57">
            <v>3.6358068730584698E-3</v>
          </cell>
          <cell r="K57">
            <v>3.9770159574674099E-5</v>
          </cell>
          <cell r="L57">
            <v>9.4689694961122405E-3</v>
          </cell>
          <cell r="M57">
            <v>3.6088127692181101E-3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1.0784253919610401E-3</v>
          </cell>
          <cell r="K58">
            <v>6.8730301913962099E-4</v>
          </cell>
          <cell r="L58">
            <v>8.2600534254089999E-5</v>
          </cell>
          <cell r="M58">
            <v>2.01691224106263E-3</v>
          </cell>
        </row>
        <row r="63">
          <cell r="B63">
            <v>0</v>
          </cell>
          <cell r="C63">
            <v>8.0187109770727799E-6</v>
          </cell>
          <cell r="D63">
            <v>8.1580750573604908E-6</v>
          </cell>
          <cell r="E63">
            <v>8.2820197581669006E-6</v>
          </cell>
          <cell r="F63">
            <v>1.0401725840566001E-5</v>
          </cell>
          <cell r="G63">
            <v>9.8045441097411696E-6</v>
          </cell>
          <cell r="H63">
            <v>9.3817491666039804E-6</v>
          </cell>
          <cell r="I63">
            <v>9.4050999202667193E-6</v>
          </cell>
          <cell r="J63">
            <v>9.1360041228724895E-6</v>
          </cell>
          <cell r="K63">
            <v>1.14387622278293E-5</v>
          </cell>
          <cell r="L63">
            <v>1.37194770643757E-5</v>
          </cell>
          <cell r="M63">
            <v>1.7291475504440399E-5</v>
          </cell>
        </row>
        <row r="64">
          <cell r="B64">
            <v>4.9380324339213799E-3</v>
          </cell>
          <cell r="C64">
            <v>1.10125522920393E-5</v>
          </cell>
          <cell r="D64">
            <v>2.7285584153327402E-5</v>
          </cell>
          <cell r="E64">
            <v>7.9575284993171501E-4</v>
          </cell>
          <cell r="F64">
            <v>0.256083759782606</v>
          </cell>
          <cell r="G64">
            <v>5.2980382416673501E-2</v>
          </cell>
          <cell r="H64">
            <v>0.12374651971122599</v>
          </cell>
          <cell r="I64">
            <v>0.16806416109182601</v>
          </cell>
          <cell r="J64">
            <v>8.62015320168254E-2</v>
          </cell>
          <cell r="K64">
            <v>0.13852120961485401</v>
          </cell>
          <cell r="L64">
            <v>0.15992719157643301</v>
          </cell>
          <cell r="M64">
            <v>8.2267607587257499E-2</v>
          </cell>
        </row>
        <row r="65">
          <cell r="B65">
            <v>3.7127633901225302E-3</v>
          </cell>
          <cell r="C65">
            <v>8.5419957206051604E-6</v>
          </cell>
          <cell r="D65">
            <v>2.1490063182956099E-5</v>
          </cell>
          <cell r="E65">
            <v>6.7576554319483096E-4</v>
          </cell>
          <cell r="F65">
            <v>2.93325273426755E-2</v>
          </cell>
          <cell r="G65">
            <v>0.65303510335771497</v>
          </cell>
          <cell r="H65">
            <v>0.61070806987857496</v>
          </cell>
          <cell r="I65">
            <v>1.7495183152515099</v>
          </cell>
          <cell r="J65">
            <v>1.4965617750912699E-4</v>
          </cell>
          <cell r="K65">
            <v>0.86164314956189203</v>
          </cell>
          <cell r="L65">
            <v>0.89538697986774696</v>
          </cell>
          <cell r="M65">
            <v>0.214823656927496</v>
          </cell>
        </row>
        <row r="66">
          <cell r="B66">
            <v>3.57593416113624E-3</v>
          </cell>
          <cell r="C66">
            <v>7.7731255868489104E-6</v>
          </cell>
          <cell r="D66">
            <v>3.1423769442604399E-5</v>
          </cell>
          <cell r="E66">
            <v>2.0417950737621499E-2</v>
          </cell>
          <cell r="F66">
            <v>2.35764226067476E-2</v>
          </cell>
          <cell r="G66">
            <v>3.7770216202131897E-2</v>
          </cell>
          <cell r="H66">
            <v>1.1349659814773301E-2</v>
          </cell>
          <cell r="I66">
            <v>6.07490237137727E-2</v>
          </cell>
          <cell r="J66">
            <v>3.6781461136538102E-2</v>
          </cell>
          <cell r="K66">
            <v>3.1825706616499798E-2</v>
          </cell>
          <cell r="L66">
            <v>8.6850908161304904E-2</v>
          </cell>
          <cell r="M66">
            <v>1.2372447522771199E-3</v>
          </cell>
        </row>
        <row r="67">
          <cell r="B67">
            <v>7.48954247001402E-3</v>
          </cell>
          <cell r="C67">
            <v>1.5820944726158747E-5</v>
          </cell>
          <cell r="D67">
            <v>4.2457498322326E-5</v>
          </cell>
          <cell r="E67">
            <v>3.30539579607146E-2</v>
          </cell>
          <cell r="F67">
            <v>2.3911490045980699E-2</v>
          </cell>
          <cell r="G67">
            <v>4.08204998853176E-2</v>
          </cell>
          <cell r="H67">
            <v>4.6314687888023703E-2</v>
          </cell>
          <cell r="I67">
            <v>6.0679477721399797E-2</v>
          </cell>
          <cell r="J67">
            <v>3.8216608592777798E-2</v>
          </cell>
          <cell r="K67">
            <v>5.9757400346707602E-2</v>
          </cell>
          <cell r="L67">
            <v>7.1839347830313205E-2</v>
          </cell>
          <cell r="M67">
            <v>2.5751900703985801E-2</v>
          </cell>
        </row>
        <row r="68">
          <cell r="B68">
            <v>7.5114899009562398E-3</v>
          </cell>
          <cell r="C68">
            <v>1.5925761100292949E-5</v>
          </cell>
          <cell r="D68">
            <v>4.3192892824740201E-5</v>
          </cell>
          <cell r="E68">
            <v>3.3543909812493403E-2</v>
          </cell>
          <cell r="F68">
            <v>3.4254939747479105E-2</v>
          </cell>
          <cell r="G68">
            <v>5.8238205265462403E-2</v>
          </cell>
          <cell r="H68">
            <v>4.6868110373871001E-2</v>
          </cell>
          <cell r="I68">
            <v>5.53403543161686E-2</v>
          </cell>
          <cell r="J68">
            <v>4.4472632398155604E-2</v>
          </cell>
          <cell r="K68">
            <v>5.87737237312628E-2</v>
          </cell>
          <cell r="L68">
            <v>6.7825950278797287E-2</v>
          </cell>
          <cell r="M68">
            <v>3.7428455492097001E-2</v>
          </cell>
        </row>
        <row r="69">
          <cell r="B69">
            <v>3.4994166449105199E-3</v>
          </cell>
          <cell r="C69">
            <v>7.4816784662288203E-6</v>
          </cell>
          <cell r="D69">
            <v>2.8381061355399299E-5</v>
          </cell>
          <cell r="E69">
            <v>2.4445712854222201E-2</v>
          </cell>
          <cell r="F69">
            <v>2.17367002421055E-2</v>
          </cell>
          <cell r="G69">
            <v>4.1683042543250101E-2</v>
          </cell>
          <cell r="H69">
            <v>2.9979864893928902E-2</v>
          </cell>
          <cell r="I69">
            <v>3.2870874816956802E-2</v>
          </cell>
          <cell r="J69">
            <v>3.34008602548415E-2</v>
          </cell>
          <cell r="K69">
            <v>3.7294134082930502E-2</v>
          </cell>
          <cell r="L69">
            <v>4.6296284820129797E-2</v>
          </cell>
          <cell r="M69">
            <v>2.4893633681888998E-2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2.1279748756076466E-3</v>
          </cell>
          <cell r="J157">
            <v>2.6117798009174299E-3</v>
          </cell>
          <cell r="K157">
            <v>3.2702899498366356E-3</v>
          </cell>
          <cell r="L157">
            <v>3.1511545560058288E-3</v>
          </cell>
          <cell r="M157">
            <v>3.9490492603880684E-3</v>
          </cell>
        </row>
      </sheetData>
      <sheetData sheetId="69">
        <row r="5">
          <cell r="B5">
            <v>1.1997899678068213</v>
          </cell>
          <cell r="C5">
            <v>1.2032631151670596</v>
          </cell>
          <cell r="D5">
            <v>2.9457123943231396E-5</v>
          </cell>
          <cell r="E5">
            <v>6.8057226452071396E-3</v>
          </cell>
          <cell r="F5">
            <v>5.2952634679611964E-3</v>
          </cell>
          <cell r="G5">
            <v>4.6516018564387168E-3</v>
          </cell>
          <cell r="H5">
            <v>4.2071091878658684E-3</v>
          </cell>
          <cell r="I5">
            <v>2.6569634055928129</v>
          </cell>
          <cell r="J5">
            <v>3.995575489401022</v>
          </cell>
          <cell r="K5">
            <v>3.4346722738592255</v>
          </cell>
          <cell r="L5">
            <v>3.9559149270689682</v>
          </cell>
          <cell r="M5">
            <v>3.9362389008594265</v>
          </cell>
        </row>
        <row r="12">
          <cell r="B12">
            <v>0.27819516038789832</v>
          </cell>
          <cell r="C12">
            <v>5.7610558827641954E-2</v>
          </cell>
          <cell r="D12">
            <v>1.0370603340682196</v>
          </cell>
          <cell r="E12">
            <v>0.30666862832603259</v>
          </cell>
          <cell r="F12">
            <v>1.2031146896050971E-3</v>
          </cell>
          <cell r="G12">
            <v>1.3651090287554702E-3</v>
          </cell>
          <cell r="H12">
            <v>1.6733030008148342E-3</v>
          </cell>
          <cell r="I12">
            <v>1.1923056474940413E-3</v>
          </cell>
          <cell r="J12">
            <v>1.6447633468446906E-3</v>
          </cell>
          <cell r="K12">
            <v>6.6215933318076237E-2</v>
          </cell>
          <cell r="L12">
            <v>2.8396629472938889E-3</v>
          </cell>
          <cell r="M12">
            <v>1.6734740851064855E-2</v>
          </cell>
        </row>
        <row r="19">
          <cell r="B19">
            <v>1.3280272296329627</v>
          </cell>
          <cell r="C19">
            <v>3.9449000028188927</v>
          </cell>
          <cell r="D19">
            <v>4.3847516776969675</v>
          </cell>
          <cell r="E19">
            <v>4.3847805006526048</v>
          </cell>
          <cell r="F19">
            <v>4.384785748504771</v>
          </cell>
          <cell r="G19">
            <v>4.3972782195114393</v>
          </cell>
          <cell r="H19">
            <v>4.5586978048985118</v>
          </cell>
          <cell r="I19">
            <v>8.200578262570529</v>
          </cell>
          <cell r="J19">
            <v>8.2005816436862649</v>
          </cell>
          <cell r="K19">
            <v>8.2005887637400203</v>
          </cell>
          <cell r="L19">
            <v>8.2005972336036308</v>
          </cell>
          <cell r="M19">
            <v>8.2007284224706662</v>
          </cell>
        </row>
        <row r="20">
          <cell r="B20">
            <v>5.6294376945383977</v>
          </cell>
          <cell r="C20">
            <v>5.7490253072953141</v>
          </cell>
          <cell r="D20">
            <v>5.31623291860606</v>
          </cell>
          <cell r="E20">
            <v>5.8048923818513902</v>
          </cell>
          <cell r="F20">
            <v>5.7928095197519633</v>
          </cell>
          <cell r="G20">
            <v>8.415438205684719</v>
          </cell>
          <cell r="H20">
            <v>9.2209557766009471</v>
          </cell>
          <cell r="I20">
            <v>9.9640964475780258</v>
          </cell>
          <cell r="J20">
            <v>10.707384749497006</v>
          </cell>
          <cell r="K20">
            <v>11.444231095179195</v>
          </cell>
          <cell r="L20">
            <v>11.439214306526454</v>
          </cell>
          <cell r="M20">
            <v>11.440181393160975</v>
          </cell>
        </row>
        <row r="21">
          <cell r="B21">
            <v>0</v>
          </cell>
          <cell r="C21">
            <v>9.1404344716023377E-4</v>
          </cell>
          <cell r="D21">
            <v>3.9382435228726658E-5</v>
          </cell>
          <cell r="E21">
            <v>3.1922914931239005E-3</v>
          </cell>
          <cell r="F21">
            <v>3.7974201559940811E-3</v>
          </cell>
          <cell r="G21">
            <v>4.3953948669714403E-3</v>
          </cell>
          <cell r="H21">
            <v>5.292825040014896E-3</v>
          </cell>
          <cell r="I21">
            <v>1.0410727518523021E-2</v>
          </cell>
          <cell r="J21">
            <v>1.0244627068697262E-2</v>
          </cell>
          <cell r="K21">
            <v>1.1881133739239921E-2</v>
          </cell>
          <cell r="L21">
            <v>1.3584079026383698E-2</v>
          </cell>
          <cell r="M21">
            <v>3.6899088583835594E-2</v>
          </cell>
        </row>
        <row r="28">
          <cell r="B28">
            <v>4.9475022726230729E-3</v>
          </cell>
          <cell r="C28">
            <v>1.8954514853174571E-2</v>
          </cell>
          <cell r="D28">
            <v>1.9320042384728894E-2</v>
          </cell>
          <cell r="E28">
            <v>0.43688348859864307</v>
          </cell>
          <cell r="F28">
            <v>8.274162989129346</v>
          </cell>
          <cell r="G28">
            <v>16.526783020096197</v>
          </cell>
          <cell r="H28">
            <v>17.911500205831949</v>
          </cell>
          <cell r="I28">
            <v>27.513116181750657</v>
          </cell>
          <cell r="J28">
            <v>27.533594490828609</v>
          </cell>
          <cell r="K28">
            <v>27.618584558040553</v>
          </cell>
          <cell r="L28">
            <v>27.618643443547288</v>
          </cell>
          <cell r="M28">
            <v>27.621639606434943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7.2110267519828427E-4</v>
          </cell>
          <cell r="J29">
            <v>7.2108643122922866E-4</v>
          </cell>
          <cell r="K29">
            <v>9.762620180022428E-4</v>
          </cell>
          <cell r="L29">
            <v>8.2909370889157645E-4</v>
          </cell>
          <cell r="M29">
            <v>1.3166624694489776E-3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8.1361734063399051E-4</v>
          </cell>
          <cell r="J30">
            <v>1.1474574869117526E-3</v>
          </cell>
          <cell r="K30">
            <v>1.3701569174641905E-3</v>
          </cell>
          <cell r="L30">
            <v>1.4215668289924584E-3</v>
          </cell>
          <cell r="M30">
            <v>1.529453063457511E-3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1.0379691983391243E-2</v>
          </cell>
          <cell r="F31">
            <v>5.8135403654319122E-2</v>
          </cell>
          <cell r="G31">
            <v>3.6543428537878397E-2</v>
          </cell>
          <cell r="H31">
            <v>6.078638649048853E-2</v>
          </cell>
          <cell r="I31">
            <v>1.1987597655638282E-3</v>
          </cell>
          <cell r="J31">
            <v>7.8800568422376926E-4</v>
          </cell>
          <cell r="K31">
            <v>1.6390860836210663E-3</v>
          </cell>
          <cell r="L31">
            <v>8.1702745337963734E-4</v>
          </cell>
          <cell r="M31">
            <v>2.4455556683999902E-3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2.4468373802132817</v>
          </cell>
          <cell r="J32">
            <v>5.2107009431476214</v>
          </cell>
          <cell r="K32">
            <v>5.5891365063516769</v>
          </cell>
          <cell r="L32">
            <v>8.9730297222944042</v>
          </cell>
          <cell r="M32">
            <v>8.9887741404222687</v>
          </cell>
        </row>
        <row r="38">
          <cell r="B38">
            <v>1.2890983572577779</v>
          </cell>
          <cell r="C38">
            <v>3.3714213198305538</v>
          </cell>
          <cell r="D38">
            <v>2.8894758031278576</v>
          </cell>
          <cell r="E38">
            <v>2.8894540745554895</v>
          </cell>
          <cell r="F38">
            <v>2.8900932344383214</v>
          </cell>
          <cell r="G38">
            <v>3.0855388126606176</v>
          </cell>
          <cell r="H38">
            <v>4.2355105871511327</v>
          </cell>
          <cell r="I38">
            <v>8.1281632410250495</v>
          </cell>
          <cell r="J38">
            <v>10.425741340203734</v>
          </cell>
          <cell r="K38">
            <v>11.014940444725489</v>
          </cell>
          <cell r="L38">
            <v>11.015119075600422</v>
          </cell>
          <cell r="M38">
            <v>11.026977616570763</v>
          </cell>
        </row>
        <row r="39">
          <cell r="B39">
            <v>1.1764963231044063</v>
          </cell>
          <cell r="C39">
            <v>3.0769295175071631</v>
          </cell>
          <cell r="D39">
            <v>2.6370816772356611</v>
          </cell>
          <cell r="E39">
            <v>2.6370618466421685</v>
          </cell>
          <cell r="F39">
            <v>2.6376451762599511</v>
          </cell>
          <cell r="G39">
            <v>2.816018690469285</v>
          </cell>
          <cell r="H39">
            <v>3.8655410614697119</v>
          </cell>
          <cell r="I39">
            <v>7.4181726420012186</v>
          </cell>
          <cell r="J39">
            <v>9.5150585549419997</v>
          </cell>
          <cell r="K39">
            <v>10.052791440988671</v>
          </cell>
          <cell r="L39">
            <v>10.052954468554699</v>
          </cell>
          <cell r="M39">
            <v>10.063777172478295</v>
          </cell>
        </row>
      </sheetData>
      <sheetData sheetId="70">
        <row r="3">
          <cell r="B3">
            <v>48.063397652170998</v>
          </cell>
          <cell r="C3">
            <v>50.716999892394803</v>
          </cell>
          <cell r="D3">
            <v>52.36675517720488</v>
          </cell>
          <cell r="E3">
            <v>53.836948818672923</v>
          </cell>
          <cell r="F3">
            <v>54.805086856560941</v>
          </cell>
          <cell r="G3">
            <v>55.348972912786465</v>
          </cell>
          <cell r="H3">
            <v>56.041013428815056</v>
          </cell>
          <cell r="I3">
            <v>56.733059156402085</v>
          </cell>
          <cell r="J3">
            <v>57.427904223175332</v>
          </cell>
          <cell r="K3">
            <v>58.992634837594615</v>
          </cell>
          <cell r="L3">
            <v>57.520237176231589</v>
          </cell>
          <cell r="M3">
            <v>57.640611033729307</v>
          </cell>
        </row>
        <row r="6">
          <cell r="B6">
            <v>0</v>
          </cell>
          <cell r="C6">
            <v>4.8942123153740198</v>
          </cell>
          <cell r="D6">
            <v>4.8944078355110578</v>
          </cell>
          <cell r="E6">
            <v>5.1630418827252864</v>
          </cell>
          <cell r="F6">
            <v>12.314395425838994</v>
          </cell>
          <cell r="G6">
            <v>15.495153145074404</v>
          </cell>
          <cell r="H6">
            <v>19.305321364568357</v>
          </cell>
          <cell r="I6">
            <v>19.407236415687066</v>
          </cell>
          <cell r="J6">
            <v>19.407253427974421</v>
          </cell>
          <cell r="K6">
            <v>19.407243971146862</v>
          </cell>
          <cell r="L6">
            <v>19.407259518720551</v>
          </cell>
          <cell r="M6">
            <v>19.407382162970304</v>
          </cell>
        </row>
        <row r="11">
          <cell r="B11">
            <v>60.070054981711593</v>
          </cell>
          <cell r="C11">
            <v>62.576496486456222</v>
          </cell>
          <cell r="D11">
            <v>64.908871048513561</v>
          </cell>
          <cell r="E11">
            <v>70.763716860172337</v>
          </cell>
          <cell r="F11">
            <v>70.859330226678381</v>
          </cell>
          <cell r="G11">
            <v>70.838859808875284</v>
          </cell>
          <cell r="H11">
            <v>70.498448127454822</v>
          </cell>
          <cell r="I11">
            <v>73.742923558790963</v>
          </cell>
          <cell r="J11">
            <v>74.440052108406334</v>
          </cell>
          <cell r="K11">
            <v>76.032139934258936</v>
          </cell>
          <cell r="L11">
            <v>74.55409488373779</v>
          </cell>
          <cell r="M11">
            <v>74.76045583445746</v>
          </cell>
        </row>
        <row r="18">
          <cell r="B18">
            <v>3.560039877151056</v>
          </cell>
          <cell r="C18">
            <v>3.4647562275505872</v>
          </cell>
          <cell r="D18">
            <v>3.0277114276553958E-2</v>
          </cell>
          <cell r="E18">
            <v>2.6878038182588946E-3</v>
          </cell>
          <cell r="F18">
            <v>3.5603580817017999E-3</v>
          </cell>
          <cell r="G18">
            <v>7.3993789970560209E-3</v>
          </cell>
          <cell r="H18">
            <v>3.5656252983064848E-3</v>
          </cell>
          <cell r="I18">
            <v>6.0679650649007179E-5</v>
          </cell>
          <cell r="J18">
            <v>9.8439720406752777E-5</v>
          </cell>
          <cell r="K18">
            <v>1.1170452887255908E-4</v>
          </cell>
          <cell r="L18">
            <v>1.1582959920216714E-4</v>
          </cell>
          <cell r="M18">
            <v>1.5757991956825548E-4</v>
          </cell>
        </row>
        <row r="19">
          <cell r="B19">
            <v>12.728692055341206</v>
          </cell>
          <cell r="C19">
            <v>13.638478311700679</v>
          </cell>
          <cell r="D19">
            <v>13.52302775390844</v>
          </cell>
          <cell r="E19">
            <v>14.946030930705188</v>
          </cell>
          <cell r="F19">
            <v>14.465751718635115</v>
          </cell>
          <cell r="G19">
            <v>15.410349936297564</v>
          </cell>
          <cell r="H19">
            <v>17.300255625296906</v>
          </cell>
          <cell r="I19">
            <v>21.789106584543269</v>
          </cell>
          <cell r="J19">
            <v>21.681533709058225</v>
          </cell>
          <cell r="K19">
            <v>21.1153794438817</v>
          </cell>
          <cell r="L19">
            <v>20.586797254960981</v>
          </cell>
          <cell r="M19">
            <v>20.556523893442364</v>
          </cell>
        </row>
        <row r="21">
          <cell r="B21">
            <v>7.7980902205565519</v>
          </cell>
          <cell r="C21">
            <v>8.0801898471620568</v>
          </cell>
          <cell r="D21">
            <v>5.6082993592093233</v>
          </cell>
          <cell r="E21">
            <v>5.545620372975824</v>
          </cell>
          <cell r="F21">
            <v>5.482771905089125</v>
          </cell>
          <cell r="G21">
            <v>5.4540485185253988</v>
          </cell>
          <cell r="H21">
            <v>5.4267253244402802</v>
          </cell>
          <cell r="I21">
            <v>3.2054813157014285E-2</v>
          </cell>
          <cell r="J21">
            <v>1.8276348551781809E-2</v>
          </cell>
          <cell r="K21">
            <v>1.1573916941494299E-2</v>
          </cell>
          <cell r="L21">
            <v>3.8869881686650191E-3</v>
          </cell>
          <cell r="M21">
            <v>1.8959818124193004E-3</v>
          </cell>
        </row>
        <row r="22">
          <cell r="B22">
            <v>6.7642750765095919E-2</v>
          </cell>
          <cell r="C22">
            <v>8.5503539503673218E-2</v>
          </cell>
          <cell r="D22">
            <v>8.4031799744833421E-2</v>
          </cell>
          <cell r="E22">
            <v>8.5870284640821748E-2</v>
          </cell>
          <cell r="F22">
            <v>3.3876333507434075E-2</v>
          </cell>
          <cell r="G22">
            <v>8.3625438010341752E-2</v>
          </cell>
          <cell r="H22">
            <v>7.9955517976140103E-2</v>
          </cell>
          <cell r="I22">
            <v>8.8858855875961568E-2</v>
          </cell>
          <cell r="J22">
            <v>2.1693631842101591E-2</v>
          </cell>
          <cell r="K22">
            <v>9.5806802053960954E-3</v>
          </cell>
          <cell r="L22">
            <v>3.8444038961916688E-3</v>
          </cell>
          <cell r="M22">
            <v>6.4365729694693631E-3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7.1693908611081651</v>
          </cell>
          <cell r="G23">
            <v>8.1309114384528041</v>
          </cell>
          <cell r="H23">
            <v>8.0728035951291588</v>
          </cell>
          <cell r="I23">
            <v>8.2300050489864294</v>
          </cell>
          <cell r="J23">
            <v>9.7864460990219762</v>
          </cell>
          <cell r="K23">
            <v>10.656809438876053</v>
          </cell>
          <cell r="L23">
            <v>10.6468025682526</v>
          </cell>
          <cell r="M23">
            <v>10.631613027163258</v>
          </cell>
        </row>
        <row r="24">
          <cell r="B24">
            <v>0.74850933040218925</v>
          </cell>
          <cell r="C24">
            <v>0.9497773861029013</v>
          </cell>
          <cell r="D24">
            <v>2.4458700159903315</v>
          </cell>
          <cell r="E24">
            <v>4.1056268131284099</v>
          </cell>
          <cell r="F24">
            <v>5.3379863231233893</v>
          </cell>
          <cell r="G24">
            <v>6.7196017331321372</v>
          </cell>
          <cell r="H24">
            <v>7.9980616105750375</v>
          </cell>
          <cell r="I24">
            <v>9.3763539667016662</v>
          </cell>
          <cell r="J24">
            <v>9.376360506699605</v>
          </cell>
          <cell r="K24">
            <v>9.376367729599222</v>
          </cell>
          <cell r="L24">
            <v>9.3763747157301172</v>
          </cell>
          <cell r="M24">
            <v>9.3763937637606176</v>
          </cell>
        </row>
        <row r="33">
          <cell r="B33">
            <v>12.006657329540595</v>
          </cell>
          <cell r="C33">
            <v>12.710094330756881</v>
          </cell>
          <cell r="D33">
            <v>13.392747588750282</v>
          </cell>
          <cell r="E33">
            <v>17.827219770296217</v>
          </cell>
          <cell r="F33">
            <v>18.296784842241486</v>
          </cell>
          <cell r="G33">
            <v>18.800252608733395</v>
          </cell>
          <cell r="H33">
            <v>19.244157970437691</v>
          </cell>
          <cell r="I33">
            <v>19.696595975189631</v>
          </cell>
          <cell r="J33">
            <v>19.696662161686397</v>
          </cell>
          <cell r="K33">
            <v>19.696884889065899</v>
          </cell>
          <cell r="L33">
            <v>19.696911011865364</v>
          </cell>
          <cell r="M33">
            <v>19.6971161001517</v>
          </cell>
        </row>
        <row r="34">
          <cell r="B34">
            <v>8.8978340984213666</v>
          </cell>
          <cell r="C34">
            <v>8.1043129544082078</v>
          </cell>
          <cell r="D34">
            <v>8.0014230021699859</v>
          </cell>
          <cell r="E34">
            <v>6.297571067552771</v>
          </cell>
          <cell r="F34">
            <v>4.3679571025420181</v>
          </cell>
          <cell r="G34">
            <v>2.8109986488557377</v>
          </cell>
          <cell r="H34">
            <v>1.3513091043417984</v>
          </cell>
          <cell r="I34">
            <v>1.3989572328071206E-5</v>
          </cell>
          <cell r="J34">
            <v>5.0819931710016141E-5</v>
          </cell>
          <cell r="K34">
            <v>5.145731487241281E-5</v>
          </cell>
          <cell r="L34">
            <v>5.1711145737288909E-5</v>
          </cell>
          <cell r="M34">
            <v>6.1434110232823989E-5</v>
          </cell>
        </row>
        <row r="35">
          <cell r="B35">
            <v>2.7300392162203675</v>
          </cell>
          <cell r="C35">
            <v>2.7182576770028435</v>
          </cell>
          <cell r="D35">
            <v>1.4519880871956742E-2</v>
          </cell>
          <cell r="E35">
            <v>3.3678239560637267E-3</v>
          </cell>
          <cell r="F35">
            <v>4.7178558805762759E-3</v>
          </cell>
          <cell r="G35">
            <v>8.634325195675396E-3</v>
          </cell>
          <cell r="H35">
            <v>3.9394142232021543E-3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1.3233627086601049E-5</v>
          </cell>
          <cell r="E36">
            <v>0.20144450990773352</v>
          </cell>
          <cell r="F36">
            <v>0.19420556404843867</v>
          </cell>
          <cell r="G36">
            <v>0.22142892901756603</v>
          </cell>
          <cell r="H36">
            <v>0.2214442335436955</v>
          </cell>
          <cell r="I36">
            <v>0.22760827794553723</v>
          </cell>
          <cell r="J36">
            <v>0.22755098105790106</v>
          </cell>
          <cell r="K36">
            <v>0.2275415997581598</v>
          </cell>
          <cell r="L36">
            <v>0.21879671229365788</v>
          </cell>
          <cell r="M36">
            <v>0.21804199730193158</v>
          </cell>
        </row>
        <row r="37">
          <cell r="B37">
            <v>35.243604538737038</v>
          </cell>
          <cell r="C37">
            <v>29.685191313663807</v>
          </cell>
          <cell r="D37">
            <v>33.523978182971199</v>
          </cell>
          <cell r="E37">
            <v>23.340636721235004</v>
          </cell>
          <cell r="F37">
            <v>10.193417256865599</v>
          </cell>
          <cell r="G37">
            <v>5.2939357517068464</v>
          </cell>
          <cell r="H37">
            <v>1.878896317224978</v>
          </cell>
          <cell r="I37">
            <v>0.21655478992191438</v>
          </cell>
          <cell r="J37">
            <v>2.4508547303028098E-2</v>
          </cell>
          <cell r="K37">
            <v>8.095226134458719E-3</v>
          </cell>
          <cell r="L37">
            <v>1.9577902755093159E-2</v>
          </cell>
          <cell r="M37">
            <v>9.2868686931883509E-4</v>
          </cell>
        </row>
        <row r="38">
          <cell r="B38">
            <v>0.3087883651157029</v>
          </cell>
          <cell r="C38">
            <v>7.4938460243714007E-4</v>
          </cell>
          <cell r="D38">
            <v>2.472176243772938</v>
          </cell>
          <cell r="E38">
            <v>2.5726816683043898</v>
          </cell>
          <cell r="F38">
            <v>2.3723738488845374</v>
          </cell>
          <cell r="G38">
            <v>2.2927384950039591</v>
          </cell>
          <cell r="H38">
            <v>2.3738072359626079</v>
          </cell>
          <cell r="I38">
            <v>1.9733857320421484</v>
          </cell>
          <cell r="J38">
            <v>0.71202794825212701</v>
          </cell>
          <cell r="K38">
            <v>0.98469116864743667</v>
          </cell>
          <cell r="L38">
            <v>0.68882558413916684</v>
          </cell>
          <cell r="M38">
            <v>0.62062560570257297</v>
          </cell>
        </row>
        <row r="39">
          <cell r="B39">
            <v>0.43676101224088454</v>
          </cell>
          <cell r="C39">
            <v>0.55210200971012779</v>
          </cell>
          <cell r="D39">
            <v>1.200318581569471</v>
          </cell>
          <cell r="E39">
            <v>4.2075304211580304</v>
          </cell>
          <cell r="F39">
            <v>4.2075894994966623</v>
          </cell>
          <cell r="G39">
            <v>4.2076064877942807</v>
          </cell>
          <cell r="H39">
            <v>4.2076094183043038</v>
          </cell>
          <cell r="I39">
            <v>4.207612307520014</v>
          </cell>
          <cell r="J39">
            <v>4.2076284720820398</v>
          </cell>
          <cell r="K39">
            <v>4.2076347579016771</v>
          </cell>
          <cell r="L39">
            <v>4.2076605686744761</v>
          </cell>
          <cell r="M39">
            <v>4.2079090563312294</v>
          </cell>
        </row>
        <row r="55">
          <cell r="B55">
            <v>9.8139137425776646</v>
          </cell>
          <cell r="C55">
            <v>10.335108995008992</v>
          </cell>
          <cell r="D55">
            <v>10.34559033353958</v>
          </cell>
          <cell r="E55">
            <v>13.4913601692342</v>
          </cell>
          <cell r="F55">
            <v>13.491365481016803</v>
          </cell>
          <cell r="G55">
            <v>13.491370417519155</v>
          </cell>
          <cell r="H55">
            <v>13.49137792648097</v>
          </cell>
          <cell r="I55">
            <v>13.491404128803508</v>
          </cell>
          <cell r="J55">
            <v>13.491454416984332</v>
          </cell>
          <cell r="K55">
            <v>13.491637074439673</v>
          </cell>
          <cell r="L55">
            <v>13.491652921192491</v>
          </cell>
          <cell r="M55">
            <v>13.491814261590568</v>
          </cell>
        </row>
        <row r="56">
          <cell r="B56">
            <v>1.1082000842047588</v>
          </cell>
          <cell r="C56">
            <v>1.4008628672659365</v>
          </cell>
          <cell r="D56">
            <v>3.5542027689752715</v>
          </cell>
          <cell r="E56">
            <v>5.9534967228643909</v>
          </cell>
          <cell r="F56">
            <v>7.6696342373554245</v>
          </cell>
          <cell r="G56">
            <v>9.5586125229360324</v>
          </cell>
          <cell r="H56">
            <v>11.309999825451568</v>
          </cell>
          <cell r="I56">
            <v>13.147633464503061</v>
          </cell>
          <cell r="J56">
            <v>13.147657528910091</v>
          </cell>
          <cell r="K56">
            <v>13.147683964889097</v>
          </cell>
          <cell r="L56">
            <v>13.147709712907442</v>
          </cell>
          <cell r="M56">
            <v>13.147761880589794</v>
          </cell>
        </row>
        <row r="57">
          <cell r="B57">
            <v>6.9177290705087939</v>
          </cell>
          <cell r="C57">
            <v>6.310989657123101</v>
          </cell>
          <cell r="D57">
            <v>6.2459732610842131</v>
          </cell>
          <cell r="E57">
            <v>5.0936093032179022</v>
          </cell>
          <cell r="F57">
            <v>3.5899442816437861</v>
          </cell>
          <cell r="G57">
            <v>2.3957380717035144</v>
          </cell>
          <cell r="H57">
            <v>1.2474828619036664</v>
          </cell>
          <cell r="I57">
            <v>0.18126208368328728</v>
          </cell>
          <cell r="J57">
            <v>0.18124578560490687</v>
          </cell>
          <cell r="K57">
            <v>0.18123882257551652</v>
          </cell>
          <cell r="L57">
            <v>0.17427522217400651</v>
          </cell>
          <cell r="M57">
            <v>0.17368196384011944</v>
          </cell>
        </row>
        <row r="58">
          <cell r="B58">
            <v>1.8458477650669949</v>
          </cell>
          <cell r="C58">
            <v>1.8458328755687807</v>
          </cell>
          <cell r="D58">
            <v>9.9234310834279398E-3</v>
          </cell>
          <cell r="E58">
            <v>2.32632439765102E-3</v>
          </cell>
          <cell r="F58">
            <v>3.2933582706347738E-3</v>
          </cell>
          <cell r="G58">
            <v>6.0904371348995297E-3</v>
          </cell>
          <cell r="H58">
            <v>2.8075712741983845E-3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28.61979471598907</v>
          </cell>
          <cell r="C59">
            <v>23.918198568940085</v>
          </cell>
          <cell r="D59">
            <v>29.019728311871472</v>
          </cell>
          <cell r="E59">
            <v>20.942476680738228</v>
          </cell>
          <cell r="F59">
            <v>10.380590510186845</v>
          </cell>
          <cell r="G59">
            <v>6.2695092088474702</v>
          </cell>
          <cell r="H59">
            <v>3.5438458861169524</v>
          </cell>
          <cell r="I59">
            <v>1.8099653716744397</v>
          </cell>
          <cell r="J59">
            <v>0.58799527174024036</v>
          </cell>
          <cell r="K59">
            <v>0.80103380069760655</v>
          </cell>
          <cell r="L59">
            <v>0.56462491997258957</v>
          </cell>
          <cell r="M59">
            <v>0.48498227929302185</v>
          </cell>
        </row>
        <row r="60">
          <cell r="B60">
            <v>0</v>
          </cell>
          <cell r="C60">
            <v>0</v>
          </cell>
          <cell r="D60">
            <v>4.8388601025509279E-2</v>
          </cell>
          <cell r="E60">
            <v>2.1698469757436837E-2</v>
          </cell>
          <cell r="F60">
            <v>3.5302605835916101E-2</v>
          </cell>
          <cell r="G60">
            <v>6.8975972434270977E-2</v>
          </cell>
          <cell r="H60">
            <v>5.1897879709992711E-2</v>
          </cell>
          <cell r="I60">
            <v>7.8090439681347934E-2</v>
          </cell>
          <cell r="J60">
            <v>7.8070030311514674E-2</v>
          </cell>
          <cell r="K60">
            <v>7.8047683836287282E-2</v>
          </cell>
          <cell r="L60">
            <v>7.8025824468682128E-2</v>
          </cell>
          <cell r="M60">
            <v>7.7991004147383622E-2</v>
          </cell>
        </row>
        <row r="61">
          <cell r="B61">
            <v>2.3674265183054519</v>
          </cell>
          <cell r="C61">
            <v>2.307527647548691</v>
          </cell>
          <cell r="D61">
            <v>2.0209973779599742E-2</v>
          </cell>
          <cell r="E61">
            <v>1.8008285582334597E-3</v>
          </cell>
          <cell r="F61">
            <v>2.3943408099444587E-3</v>
          </cell>
          <cell r="G61">
            <v>4.9945808230128196E-3</v>
          </cell>
          <cell r="H61">
            <v>2.4157111396026438E-3</v>
          </cell>
          <cell r="I61">
            <v>4.126216244132493E-5</v>
          </cell>
          <cell r="J61">
            <v>6.6939009876591953E-5</v>
          </cell>
          <cell r="K61">
            <v>7.5959079633340214E-5</v>
          </cell>
          <cell r="L61">
            <v>7.8764127457473754E-5</v>
          </cell>
          <cell r="M61">
            <v>1.0715434530641382E-4</v>
          </cell>
        </row>
        <row r="62">
          <cell r="B62">
            <v>5.1850781521711999</v>
          </cell>
          <cell r="C62">
            <v>5.5675821175832523</v>
          </cell>
          <cell r="D62">
            <v>5.6974226720619781</v>
          </cell>
          <cell r="E62">
            <v>6.673447148951686</v>
          </cell>
          <cell r="F62">
            <v>6.5069417301626107</v>
          </cell>
          <cell r="G62">
            <v>7.3419746266860244</v>
          </cell>
          <cell r="H62">
            <v>9.6115196728153318</v>
          </cell>
          <cell r="I62">
            <v>12.4399467174912</v>
          </cell>
          <cell r="J62">
            <v>12.303914515473085</v>
          </cell>
          <cell r="K62">
            <v>12.222550501378295</v>
          </cell>
          <cell r="L62">
            <v>12.788970215193997</v>
          </cell>
          <cell r="M62">
            <v>12.774611598802698</v>
          </cell>
        </row>
        <row r="63">
          <cell r="B63">
            <v>6.5822955039552733</v>
          </cell>
          <cell r="C63">
            <v>7.0678729113172549</v>
          </cell>
          <cell r="D63">
            <v>6.8712379094649672</v>
          </cell>
          <cell r="E63">
            <v>7.2917769740124898</v>
          </cell>
          <cell r="F63">
            <v>7.0811298045491302</v>
          </cell>
          <cell r="G63">
            <v>7.2187956436249436</v>
          </cell>
          <cell r="H63">
            <v>6.7837703015789712</v>
          </cell>
          <cell r="I63">
            <v>7.6157015212446755</v>
          </cell>
          <cell r="J63">
            <v>7.5495966121172016</v>
          </cell>
          <cell r="K63">
            <v>7.1101355851883383</v>
          </cell>
          <cell r="L63">
            <v>6.0214450003305542</v>
          </cell>
          <cell r="M63">
            <v>6.00043162537703</v>
          </cell>
        </row>
        <row r="64">
          <cell r="B64">
            <v>5.3111478327563226</v>
          </cell>
          <cell r="C64">
            <v>6.2669555805559991</v>
          </cell>
          <cell r="D64">
            <v>5.8453865814127122</v>
          </cell>
          <cell r="E64">
            <v>6.8497943148393148</v>
          </cell>
          <cell r="F64">
            <v>6.8516637515676324</v>
          </cell>
          <cell r="G64">
            <v>6.787814979041296</v>
          </cell>
          <cell r="H64">
            <v>5.100405866321938</v>
          </cell>
          <cell r="I64">
            <v>5.1209801568756026</v>
          </cell>
          <cell r="J64">
            <v>5.0717587935974953</v>
          </cell>
          <cell r="K64">
            <v>6.6956594497886153</v>
          </cell>
          <cell r="L64">
            <v>5.0443959107757026</v>
          </cell>
          <cell r="M64">
            <v>5.0247970609880603</v>
          </cell>
        </row>
        <row r="65">
          <cell r="B65">
            <v>0.46155433776692539</v>
          </cell>
          <cell r="C65">
            <v>0.54459550441357152</v>
          </cell>
          <cell r="D65">
            <v>0.54459555661553638</v>
          </cell>
          <cell r="E65">
            <v>0.54462247734288038</v>
          </cell>
          <cell r="F65">
            <v>0.54732067579781707</v>
          </cell>
          <cell r="G65">
            <v>0.54734931982387147</v>
          </cell>
          <cell r="H65">
            <v>0.54735620875393676</v>
          </cell>
          <cell r="I65">
            <v>0.54736185962431083</v>
          </cell>
          <cell r="J65">
            <v>0.54736644035166393</v>
          </cell>
          <cell r="K65">
            <v>0.54738126976652668</v>
          </cell>
          <cell r="L65">
            <v>0.54739324655656685</v>
          </cell>
          <cell r="M65">
            <v>0.54755879268511376</v>
          </cell>
        </row>
        <row r="66">
          <cell r="B66">
            <v>4.1173916364538652</v>
          </cell>
          <cell r="C66">
            <v>4.2663402393015666</v>
          </cell>
          <cell r="D66">
            <v>2.9611820616625244</v>
          </cell>
          <cell r="E66">
            <v>2.9280875569312306</v>
          </cell>
          <cell r="F66">
            <v>2.8949035658870557</v>
          </cell>
          <cell r="G66">
            <v>2.8797376177814122</v>
          </cell>
          <cell r="H66">
            <v>2.9087247738999911</v>
          </cell>
          <cell r="I66">
            <v>1.7437818357415778E-2</v>
          </cell>
          <cell r="J66">
            <v>9.9423336121692973E-3</v>
          </cell>
          <cell r="K66">
            <v>6.2962108161728958E-3</v>
          </cell>
          <cell r="L66">
            <v>2.1145215637537701E-3</v>
          </cell>
          <cell r="M66">
            <v>1.0314141059560985E-3</v>
          </cell>
        </row>
        <row r="67">
          <cell r="B67">
            <v>6.7642750765095919E-2</v>
          </cell>
          <cell r="C67">
            <v>8.5503539503673218E-2</v>
          </cell>
          <cell r="D67">
            <v>8.4031799744833421E-2</v>
          </cell>
          <cell r="E67">
            <v>8.5870284640821748E-2</v>
          </cell>
          <cell r="F67">
            <v>3.3876333507434075E-2</v>
          </cell>
          <cell r="G67">
            <v>8.3625438010341752E-2</v>
          </cell>
          <cell r="H67">
            <v>7.9955517976140103E-2</v>
          </cell>
          <cell r="I67">
            <v>8.8858855875961568E-2</v>
          </cell>
          <cell r="J67">
            <v>2.1693631842101591E-2</v>
          </cell>
          <cell r="K67">
            <v>9.5806802053960954E-3</v>
          </cell>
          <cell r="L67">
            <v>3.8444038961916688E-3</v>
          </cell>
          <cell r="M67">
            <v>6.4365729694693631E-3</v>
          </cell>
        </row>
        <row r="68">
          <cell r="B68">
            <v>0.31053707970326883</v>
          </cell>
          <cell r="C68">
            <v>0.39254452890390074</v>
          </cell>
          <cell r="D68">
            <v>0.85342651149589388</v>
          </cell>
          <cell r="E68">
            <v>2.9915541294433585</v>
          </cell>
          <cell r="F68">
            <v>2.9915961341421258</v>
          </cell>
          <cell r="G68">
            <v>2.9916082128217329</v>
          </cell>
          <cell r="H68">
            <v>3.0105445387967307</v>
          </cell>
          <cell r="I68">
            <v>3.02948086141441</v>
          </cell>
          <cell r="J68">
            <v>3.0294924998990682</v>
          </cell>
          <cell r="K68">
            <v>3.0294970256892086</v>
          </cell>
          <cell r="L68">
            <v>3.0295156094456215</v>
          </cell>
          <cell r="M68">
            <v>3.0296945205584889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5.5716582684896423</v>
          </cell>
          <cell r="G69">
            <v>6.4378338547378986</v>
          </cell>
          <cell r="H69">
            <v>6.4380194673553115</v>
          </cell>
          <cell r="I69">
            <v>6.6287253315320749</v>
          </cell>
          <cell r="J69">
            <v>7.9325360107774854</v>
          </cell>
          <cell r="K69">
            <v>8.6393421992137966</v>
          </cell>
          <cell r="L69">
            <v>8.6394195288785536</v>
          </cell>
          <cell r="M69">
            <v>8.6396085065998491</v>
          </cell>
        </row>
        <row r="70">
          <cell r="B70">
            <v>0</v>
          </cell>
          <cell r="C70">
            <v>4.0436145786785174</v>
          </cell>
          <cell r="D70">
            <v>4.0437761180694558</v>
          </cell>
          <cell r="E70">
            <v>4.2634141479718073</v>
          </cell>
          <cell r="F70">
            <v>10.073621621921269</v>
          </cell>
          <cell r="G70">
            <v>12.186183765320285</v>
          </cell>
          <cell r="H70">
            <v>14.599926263781024</v>
          </cell>
          <cell r="I70">
            <v>14.668341868010394</v>
          </cell>
          <cell r="J70">
            <v>14.668517913467632</v>
          </cell>
          <cell r="K70">
            <v>14.671444694696957</v>
          </cell>
          <cell r="L70">
            <v>14.67145633409573</v>
          </cell>
          <cell r="M70">
            <v>14.671479839918277</v>
          </cell>
        </row>
        <row r="71">
          <cell r="B71">
            <v>72.70855919022469</v>
          </cell>
          <cell r="C71">
            <v>74.353529611713327</v>
          </cell>
          <cell r="D71">
            <v>76.145075891886975</v>
          </cell>
          <cell r="E71">
            <v>77.135335532901621</v>
          </cell>
          <cell r="F71">
            <v>77.72523670114407</v>
          </cell>
          <cell r="G71">
            <v>78.270214669246158</v>
          </cell>
          <cell r="H71">
            <v>78.730050273356326</v>
          </cell>
          <cell r="I71">
            <v>78.865231740934121</v>
          </cell>
          <cell r="J71">
            <v>78.62130872369886</v>
          </cell>
          <cell r="K71">
            <v>80.631604922261118</v>
          </cell>
          <cell r="L71">
            <v>78.204922135579352</v>
          </cell>
          <cell r="M71">
            <v>78.071988475811139</v>
          </cell>
        </row>
      </sheetData>
      <sheetData sheetId="71">
        <row r="3">
          <cell r="B3">
            <v>56.994774574912441</v>
          </cell>
          <cell r="C3">
            <v>58.701920928599201</v>
          </cell>
          <cell r="D3">
            <v>61.538308890108425</v>
          </cell>
          <cell r="E3">
            <v>62.069936730671913</v>
          </cell>
          <cell r="F3">
            <v>62.292128798280572</v>
          </cell>
          <cell r="G3">
            <v>62.657397160577027</v>
          </cell>
          <cell r="H3">
            <v>62.134690782348606</v>
          </cell>
          <cell r="I3">
            <v>61.610997002946611</v>
          </cell>
          <cell r="J3">
            <v>62.659116806381256</v>
          </cell>
          <cell r="K3">
            <v>63.514398480759148</v>
          </cell>
          <cell r="L3">
            <v>64.324667394551994</v>
          </cell>
          <cell r="M3">
            <v>65.097666990307928</v>
          </cell>
        </row>
        <row r="6">
          <cell r="B6">
            <v>0</v>
          </cell>
          <cell r="C6">
            <v>9.1173087893748122</v>
          </cell>
          <cell r="D6">
            <v>17.662618786164295</v>
          </cell>
          <cell r="E6">
            <v>17.806644703243325</v>
          </cell>
          <cell r="F6">
            <v>17.806644857320929</v>
          </cell>
          <cell r="G6">
            <v>17.809532768955918</v>
          </cell>
          <cell r="H6">
            <v>21.123813408502354</v>
          </cell>
          <cell r="I6">
            <v>21.667008621114174</v>
          </cell>
          <cell r="J6">
            <v>21.662807777235376</v>
          </cell>
          <cell r="K6">
            <v>21.661489003204153</v>
          </cell>
          <cell r="L6">
            <v>21.661618661156982</v>
          </cell>
          <cell r="M6">
            <v>21.660977974602446</v>
          </cell>
        </row>
        <row r="11">
          <cell r="B11">
            <v>60.950037340892834</v>
          </cell>
          <cell r="C11">
            <v>60.130153270112118</v>
          </cell>
          <cell r="D11">
            <v>65.117319785073903</v>
          </cell>
          <cell r="E11">
            <v>65.42016367566066</v>
          </cell>
          <cell r="F11">
            <v>65.387727204824714</v>
          </cell>
          <cell r="G11">
            <v>65.526686444794521</v>
          </cell>
          <cell r="H11">
            <v>64.771477181364176</v>
          </cell>
          <cell r="I11">
            <v>66.343352658008172</v>
          </cell>
          <cell r="J11">
            <v>68.028212263231538</v>
          </cell>
          <cell r="K11">
            <v>69.816050535145692</v>
          </cell>
          <cell r="L11">
            <v>70.143359948655871</v>
          </cell>
          <cell r="M11">
            <v>71.28404629843223</v>
          </cell>
        </row>
        <row r="12">
          <cell r="B12">
            <v>30.256665896449324</v>
          </cell>
          <cell r="C12">
            <v>25.547254319841723</v>
          </cell>
          <cell r="D12">
            <v>19.132808910804375</v>
          </cell>
          <cell r="E12">
            <v>15.856989417352237</v>
          </cell>
          <cell r="F12">
            <v>8.7619376177998571</v>
          </cell>
          <cell r="G12">
            <v>5.970627238483071</v>
          </cell>
          <cell r="H12">
            <v>3.1596411767381967</v>
          </cell>
          <cell r="I12">
            <v>1.4589363625244467E-5</v>
          </cell>
          <cell r="J12">
            <v>5.1543123172801803E-5</v>
          </cell>
          <cell r="K12">
            <v>5.5704157224792316E-5</v>
          </cell>
          <cell r="L12">
            <v>6.0444498108533457E-5</v>
          </cell>
          <cell r="M12">
            <v>8.769069073850457E-5</v>
          </cell>
        </row>
        <row r="13">
          <cell r="B13">
            <v>0</v>
          </cell>
          <cell r="C13">
            <v>0</v>
          </cell>
          <cell r="D13">
            <v>1.0908966818032569E-5</v>
          </cell>
          <cell r="E13">
            <v>6.9380309449427601E-4</v>
          </cell>
          <cell r="F13">
            <v>3.4530698725006911E-3</v>
          </cell>
          <cell r="G13">
            <v>2.1460609859535081E-3</v>
          </cell>
          <cell r="H13">
            <v>2.8234811982890346E-3</v>
          </cell>
          <cell r="I13">
            <v>0.86658424742499884</v>
          </cell>
          <cell r="J13">
            <v>0.85345371749461874</v>
          </cell>
          <cell r="K13">
            <v>0.85964627783858749</v>
          </cell>
          <cell r="L13">
            <v>0.85997226100664759</v>
          </cell>
          <cell r="M13">
            <v>0.86001125967899872</v>
          </cell>
        </row>
        <row r="14">
          <cell r="B14">
            <v>25.264530038771081</v>
          </cell>
          <cell r="C14">
            <v>23.906357246372156</v>
          </cell>
          <cell r="D14">
            <v>22.100472438694624</v>
          </cell>
          <cell r="E14">
            <v>22.520558658598002</v>
          </cell>
          <cell r="F14">
            <v>22.818567360766757</v>
          </cell>
          <cell r="G14">
            <v>18.748073609963644</v>
          </cell>
          <cell r="H14">
            <v>6.0992871258431629</v>
          </cell>
          <cell r="I14">
            <v>3.0015036575420257</v>
          </cell>
          <cell r="J14">
            <v>2.9763138846505481</v>
          </cell>
          <cell r="K14">
            <v>2.8172223156201395</v>
          </cell>
          <cell r="L14">
            <v>2.9247440550413972</v>
          </cell>
          <cell r="M14">
            <v>2.911541333580896</v>
          </cell>
        </row>
        <row r="15">
          <cell r="B15">
            <v>0.28418452487594764</v>
          </cell>
          <cell r="C15">
            <v>2.8434397915152245</v>
          </cell>
          <cell r="D15">
            <v>5.4696839468062388E-3</v>
          </cell>
          <cell r="E15">
            <v>1.8262148766517894E-3</v>
          </cell>
          <cell r="F15">
            <v>2.3370983848463355E-3</v>
          </cell>
          <cell r="G15">
            <v>8.3680057434158517E-2</v>
          </cell>
          <cell r="H15">
            <v>0.37084783811251304</v>
          </cell>
          <cell r="I15">
            <v>1.7436552921140427</v>
          </cell>
          <cell r="J15">
            <v>1.6791395774434956</v>
          </cell>
          <cell r="K15">
            <v>1.6780812064772754</v>
          </cell>
          <cell r="L15">
            <v>1.68631066732512</v>
          </cell>
          <cell r="M15">
            <v>1.665015495370026</v>
          </cell>
        </row>
        <row r="16">
          <cell r="B16">
            <v>1.4023066866666636</v>
          </cell>
          <cell r="C16">
            <v>1.5372529868393088</v>
          </cell>
          <cell r="D16">
            <v>1.2973541194939673</v>
          </cell>
          <cell r="E16">
            <v>1.391854290552611</v>
          </cell>
          <cell r="F16">
            <v>1.847517738259824</v>
          </cell>
          <cell r="G16">
            <v>3.6655132178275758</v>
          </cell>
          <cell r="H16">
            <v>3.6763566046681904</v>
          </cell>
          <cell r="I16">
            <v>3.6740595639148319</v>
          </cell>
          <cell r="J16">
            <v>3.6679208803637806</v>
          </cell>
          <cell r="K16">
            <v>3.6652325083058157</v>
          </cell>
          <cell r="L16">
            <v>3.9838061460349592</v>
          </cell>
          <cell r="M16">
            <v>3.9759792574402044</v>
          </cell>
        </row>
        <row r="17">
          <cell r="B17">
            <v>7.7269618821374522</v>
          </cell>
          <cell r="C17">
            <v>8.3697700579651091</v>
          </cell>
          <cell r="D17">
            <v>8.3602389368132624</v>
          </cell>
          <cell r="E17">
            <v>8.1743689833137783</v>
          </cell>
          <cell r="F17">
            <v>7.8611258506188886</v>
          </cell>
          <cell r="G17">
            <v>7.562020166905274</v>
          </cell>
          <cell r="H17">
            <v>8.5169763292881875</v>
          </cell>
          <cell r="I17">
            <v>8.499802080078652</v>
          </cell>
          <cell r="J17">
            <v>9.0887956737351523</v>
          </cell>
          <cell r="K17">
            <v>8.9848510293433481</v>
          </cell>
          <cell r="L17">
            <v>9.0036154060475724</v>
          </cell>
          <cell r="M17">
            <v>8.9283662189474988</v>
          </cell>
        </row>
        <row r="19">
          <cell r="B19">
            <v>0.62700854594543032</v>
          </cell>
          <cell r="C19">
            <v>0.68734646528604193</v>
          </cell>
          <cell r="D19">
            <v>0.68552484613068743</v>
          </cell>
          <cell r="E19">
            <v>0.68834198178796624</v>
          </cell>
          <cell r="F19">
            <v>3.4182922514004308</v>
          </cell>
          <cell r="G19">
            <v>5.7664792367005164</v>
          </cell>
          <cell r="H19">
            <v>6.8860719524358345</v>
          </cell>
          <cell r="I19">
            <v>6.887323001249567</v>
          </cell>
          <cell r="J19">
            <v>5.9580971804880027</v>
          </cell>
          <cell r="K19">
            <v>5.3874689745274873</v>
          </cell>
          <cell r="L19">
            <v>6.1829800739465659</v>
          </cell>
          <cell r="M19">
            <v>5.2397097055159989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0.62718563346423928</v>
          </cell>
          <cell r="F20">
            <v>0.46880590256309895</v>
          </cell>
          <cell r="G20">
            <v>0.79725724751034788</v>
          </cell>
          <cell r="H20">
            <v>0.16690034825745592</v>
          </cell>
          <cell r="I20">
            <v>0.25503731918477918</v>
          </cell>
          <cell r="J20">
            <v>1.804605200462571</v>
          </cell>
          <cell r="K20">
            <v>1.7983046172248875</v>
          </cell>
          <cell r="L20">
            <v>1.7828800806769962</v>
          </cell>
          <cell r="M20">
            <v>1.5209916403259527</v>
          </cell>
        </row>
        <row r="21">
          <cell r="B21">
            <v>2.9295963327333547</v>
          </cell>
          <cell r="C21">
            <v>3.1924662116656806</v>
          </cell>
          <cell r="D21">
            <v>3.3627941036576856</v>
          </cell>
          <cell r="E21">
            <v>3.6710556588301757</v>
          </cell>
          <cell r="F21">
            <v>3.9861348692461251</v>
          </cell>
          <cell r="G21">
            <v>4.3202267074878158</v>
          </cell>
          <cell r="H21">
            <v>4.7082253741945186</v>
          </cell>
          <cell r="I21">
            <v>11.463683342178546</v>
          </cell>
          <cell r="J21">
            <v>12.380759978652412</v>
          </cell>
          <cell r="K21">
            <v>13.279718372200266</v>
          </cell>
          <cell r="L21">
            <v>14.341231773010039</v>
          </cell>
          <cell r="M21">
            <v>15.44855055491826</v>
          </cell>
        </row>
        <row r="28">
          <cell r="B28">
            <v>3.9552627659803905</v>
          </cell>
          <cell r="C28">
            <v>1.4282323415129161</v>
          </cell>
          <cell r="D28">
            <v>3.5790108949654864</v>
          </cell>
          <cell r="E28">
            <v>3.3502269449887563</v>
          </cell>
          <cell r="F28">
            <v>3.0955984065441489</v>
          </cell>
          <cell r="G28">
            <v>2.8692892842174924</v>
          </cell>
          <cell r="H28">
            <v>2.6367863990155658</v>
          </cell>
          <cell r="I28">
            <v>4.7323556550615598</v>
          </cell>
          <cell r="J28">
            <v>5.3690954568502889</v>
          </cell>
          <cell r="K28">
            <v>6.3016520543865431</v>
          </cell>
          <cell r="L28">
            <v>5.8186925541038788</v>
          </cell>
          <cell r="M28">
            <v>6.1863793081242955</v>
          </cell>
        </row>
        <row r="47">
          <cell r="B47">
            <v>4.261231029430335</v>
          </cell>
          <cell r="C47">
            <v>4.6176743418735713</v>
          </cell>
          <cell r="D47">
            <v>4.815565844221112</v>
          </cell>
          <cell r="E47">
            <v>5.1919788647154359</v>
          </cell>
          <cell r="F47">
            <v>5.5060250901264496</v>
          </cell>
          <cell r="G47">
            <v>5.8021917213504706</v>
          </cell>
          <cell r="H47">
            <v>6.2713923635299764</v>
          </cell>
          <cell r="I47">
            <v>15.284230180215607</v>
          </cell>
          <cell r="J47">
            <v>16.642797606149294</v>
          </cell>
          <cell r="K47">
            <v>17.5990515494444</v>
          </cell>
          <cell r="L47">
            <v>19.159763007920084</v>
          </cell>
          <cell r="M47">
            <v>20.633993392254443</v>
          </cell>
        </row>
        <row r="48">
          <cell r="B48">
            <v>24.843095772819908</v>
          </cell>
          <cell r="C48">
            <v>21.017836729549458</v>
          </cell>
          <cell r="D48">
            <v>15.787315713496636</v>
          </cell>
          <cell r="E48">
            <v>13.149316531806065</v>
          </cell>
          <cell r="F48">
            <v>7.3046730439903236</v>
          </cell>
          <cell r="G48">
            <v>5.0021976383053053</v>
          </cell>
          <cell r="H48">
            <v>2.648564151021807</v>
          </cell>
          <cell r="I48">
            <v>0.72577652581047214</v>
          </cell>
          <cell r="J48">
            <v>0.71481065576739888</v>
          </cell>
          <cell r="K48">
            <v>0.72000040992149228</v>
          </cell>
          <cell r="L48">
            <v>0.72027739086023246</v>
          </cell>
          <cell r="M48">
            <v>0.72033287093465459</v>
          </cell>
        </row>
        <row r="49">
          <cell r="B49">
            <v>24.189740384729642</v>
          </cell>
          <cell r="C49">
            <v>25.32693549331896</v>
          </cell>
          <cell r="D49">
            <v>20.923823331422774</v>
          </cell>
          <cell r="E49">
            <v>21.515618554894857</v>
          </cell>
          <cell r="F49">
            <v>21.677451293317095</v>
          </cell>
          <cell r="G49">
            <v>17.914847749532104</v>
          </cell>
          <cell r="H49">
            <v>6.0570899227450523</v>
          </cell>
          <cell r="I49">
            <v>4.375892199561199</v>
          </cell>
          <cell r="J49">
            <v>4.4540953685976135</v>
          </cell>
          <cell r="K49">
            <v>4.1416411600882945</v>
          </cell>
          <cell r="L49">
            <v>4.3010570208345884</v>
          </cell>
          <cell r="M49">
            <v>4.2638815138513895</v>
          </cell>
        </row>
        <row r="50">
          <cell r="B50">
            <v>0</v>
          </cell>
          <cell r="C50">
            <v>0</v>
          </cell>
          <cell r="D50">
            <v>1.3113734915389641E-2</v>
          </cell>
          <cell r="E50">
            <v>1.2023056560894557E-2</v>
          </cell>
          <cell r="F50">
            <v>0.10167780929744318</v>
          </cell>
          <cell r="G50">
            <v>0.24161258867840077</v>
          </cell>
          <cell r="H50">
            <v>0.23983991950267822</v>
          </cell>
          <cell r="I50">
            <v>0.35913384172255547</v>
          </cell>
          <cell r="J50">
            <v>0.20955685390366516</v>
          </cell>
          <cell r="K50">
            <v>0.55574319183595622</v>
          </cell>
          <cell r="L50">
            <v>0.39813014777901606</v>
          </cell>
          <cell r="M50">
            <v>0.43561434861419684</v>
          </cell>
        </row>
        <row r="51">
          <cell r="B51">
            <v>2.0957657555123195</v>
          </cell>
          <cell r="C51">
            <v>2.2701105109749893</v>
          </cell>
          <cell r="D51">
            <v>2.2606643919560527</v>
          </cell>
          <cell r="E51">
            <v>2.0766476528573214</v>
          </cell>
          <cell r="F51">
            <v>1.7665081590036096</v>
          </cell>
          <cell r="G51">
            <v>1.2877137100763099</v>
          </cell>
          <cell r="H51">
            <v>0.76320579292027291</v>
          </cell>
          <cell r="I51">
            <v>0.74540789412138519</v>
          </cell>
          <cell r="J51">
            <v>0.77121350095408059</v>
          </cell>
          <cell r="K51">
            <v>0.66826560035135774</v>
          </cell>
          <cell r="L51">
            <v>0.68681633243706652</v>
          </cell>
          <cell r="M51">
            <v>0.61211437876126951</v>
          </cell>
        </row>
        <row r="52">
          <cell r="B52">
            <v>5.5539265078037472</v>
          </cell>
          <cell r="C52">
            <v>6.0159618464104723</v>
          </cell>
          <cell r="D52">
            <v>6.0159721554890817</v>
          </cell>
          <cell r="E52">
            <v>6.0159776406233254</v>
          </cell>
          <cell r="F52">
            <v>6.0160064331090837</v>
          </cell>
          <cell r="G52">
            <v>6.1986862551599069</v>
          </cell>
          <cell r="H52">
            <v>7.6686007730750223</v>
          </cell>
          <cell r="I52">
            <v>7.669396165156483</v>
          </cell>
          <cell r="J52">
            <v>8.22669421604372</v>
          </cell>
          <cell r="K52">
            <v>8.2267369186985562</v>
          </cell>
          <cell r="L52">
            <v>8.2267629195500316</v>
          </cell>
          <cell r="M52">
            <v>8.2269681779967581</v>
          </cell>
        </row>
        <row r="53">
          <cell r="B53">
            <v>6.1735707465447325</v>
          </cell>
          <cell r="C53">
            <v>6.0771300004139022</v>
          </cell>
          <cell r="D53">
            <v>6.1195793762767003</v>
          </cell>
          <cell r="E53">
            <v>6.0328410998599162</v>
          </cell>
          <cell r="F53">
            <v>7.4203226563377402</v>
          </cell>
          <cell r="G53">
            <v>8.2670059013410473</v>
          </cell>
          <cell r="H53">
            <v>16.144749519361245</v>
          </cell>
          <cell r="I53">
            <v>5.7963512886412145</v>
          </cell>
          <cell r="J53">
            <v>2.7947565561511669</v>
          </cell>
          <cell r="K53">
            <v>2.1999226376060967</v>
          </cell>
          <cell r="L53">
            <v>0.37935606964114982</v>
          </cell>
          <cell r="M53">
            <v>0.57750065274829165</v>
          </cell>
        </row>
        <row r="54">
          <cell r="B54">
            <v>1.8770962150218906</v>
          </cell>
          <cell r="C54">
            <v>2.1601081556392847</v>
          </cell>
          <cell r="D54">
            <v>1.8085180198566322</v>
          </cell>
          <cell r="E54">
            <v>1.9606218494240713</v>
          </cell>
          <cell r="F54">
            <v>2.0743891475403848</v>
          </cell>
          <cell r="G54">
            <v>2.1990340063898106</v>
          </cell>
          <cell r="H54">
            <v>2.1664006024959113</v>
          </cell>
          <cell r="I54">
            <v>3.0332677074725134</v>
          </cell>
          <cell r="J54">
            <v>2.1795944451561282</v>
          </cell>
          <cell r="K54">
            <v>2.1964417150545601</v>
          </cell>
          <cell r="L54">
            <v>2.1962669859215649</v>
          </cell>
          <cell r="M54">
            <v>2.196383078959538</v>
          </cell>
        </row>
        <row r="55">
          <cell r="B55">
            <v>0.62700854594543032</v>
          </cell>
          <cell r="C55">
            <v>0.68734646528604193</v>
          </cell>
          <cell r="D55">
            <v>0.68552484613068743</v>
          </cell>
          <cell r="E55">
            <v>0.68834198178796624</v>
          </cell>
          <cell r="F55">
            <v>3.4182922514004308</v>
          </cell>
          <cell r="G55">
            <v>5.7664792367005164</v>
          </cell>
          <cell r="H55">
            <v>6.8860719524358345</v>
          </cell>
          <cell r="I55">
            <v>6.887323001249567</v>
          </cell>
          <cell r="J55">
            <v>5.9580971804880027</v>
          </cell>
          <cell r="K55">
            <v>5.3874689745274873</v>
          </cell>
          <cell r="L55">
            <v>6.1829800739465659</v>
          </cell>
          <cell r="M55">
            <v>5.2397097055159989</v>
          </cell>
        </row>
        <row r="56">
          <cell r="B56">
            <v>1.2230918921106644</v>
          </cell>
          <cell r="C56">
            <v>1.3407920551212451</v>
          </cell>
          <cell r="D56">
            <v>1.1315522630226382</v>
          </cell>
          <cell r="E56">
            <v>1.213975312219987</v>
          </cell>
          <cell r="F56">
            <v>1.6114049713102172</v>
          </cell>
          <cell r="G56">
            <v>3.1970606285892131</v>
          </cell>
          <cell r="H56">
            <v>3.2065182305915951</v>
          </cell>
          <cell r="I56">
            <v>3.2045147516465158</v>
          </cell>
          <cell r="J56">
            <v>3.1991605918532904</v>
          </cell>
          <cell r="K56">
            <v>3.1968157937443316</v>
          </cell>
          <cell r="L56">
            <v>3.4746757205716898</v>
          </cell>
          <cell r="M56">
            <v>3.4678491083393452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0.39701165581597181</v>
          </cell>
          <cell r="F57">
            <v>0.32760210879544482</v>
          </cell>
          <cell r="G57">
            <v>0.564159036764039</v>
          </cell>
          <cell r="H57">
            <v>0.12462219222203955</v>
          </cell>
          <cell r="I57">
            <v>0.20919978886675036</v>
          </cell>
          <cell r="J57">
            <v>1.5753211292026901</v>
          </cell>
          <cell r="K57">
            <v>1.5864188415815506</v>
          </cell>
          <cell r="L57">
            <v>1.5874445986188357</v>
          </cell>
          <cell r="M57">
            <v>1.3284330548262835</v>
          </cell>
        </row>
        <row r="58">
          <cell r="B58">
            <v>0</v>
          </cell>
          <cell r="C58">
            <v>9.1173087893748122</v>
          </cell>
          <cell r="D58">
            <v>17.662618786164295</v>
          </cell>
          <cell r="E58">
            <v>17.806644703243325</v>
          </cell>
          <cell r="F58">
            <v>17.806644857320929</v>
          </cell>
          <cell r="G58">
            <v>17.809532768955918</v>
          </cell>
          <cell r="H58">
            <v>21.123813408502354</v>
          </cell>
          <cell r="I58">
            <v>21.667008621114174</v>
          </cell>
          <cell r="J58">
            <v>21.662807777235376</v>
          </cell>
          <cell r="K58">
            <v>21.661489003204153</v>
          </cell>
          <cell r="L58">
            <v>21.661618661156982</v>
          </cell>
          <cell r="M58">
            <v>21.660977974602446</v>
          </cell>
        </row>
        <row r="59">
          <cell r="B59">
            <v>73.238587463139766</v>
          </cell>
          <cell r="C59">
            <v>78.633971541306835</v>
          </cell>
          <cell r="D59">
            <v>79.171767413799074</v>
          </cell>
          <cell r="E59">
            <v>77.747435166199679</v>
          </cell>
          <cell r="F59">
            <v>76.448777876163319</v>
          </cell>
          <cell r="G59">
            <v>75.429492518361926</v>
          </cell>
          <cell r="H59">
            <v>74.189707197047326</v>
          </cell>
          <cell r="I59">
            <v>70.632182292833008</v>
          </cell>
          <cell r="J59">
            <v>69.328847163972867</v>
          </cell>
          <cell r="K59">
            <v>69.726802360364346</v>
          </cell>
          <cell r="L59">
            <v>69.71296610365647</v>
          </cell>
          <cell r="M59">
            <v>70.082320252059077</v>
          </cell>
        </row>
      </sheetData>
      <sheetData sheetId="72">
        <row r="3">
          <cell r="B3">
            <v>44.576931940484755</v>
          </cell>
          <cell r="C3">
            <v>44.82736453708565</v>
          </cell>
          <cell r="D3">
            <v>44.63351706540309</v>
          </cell>
          <cell r="E3">
            <v>44.838298823655258</v>
          </cell>
          <cell r="F3">
            <v>45.030112546021947</v>
          </cell>
          <cell r="G3">
            <v>45.051892765760414</v>
          </cell>
          <cell r="H3">
            <v>44.873492945032275</v>
          </cell>
          <cell r="I3">
            <v>44.932114396437683</v>
          </cell>
          <cell r="J3">
            <v>45.475865583365938</v>
          </cell>
          <cell r="K3">
            <v>45.859544585304533</v>
          </cell>
          <cell r="L3">
            <v>46.272819916529279</v>
          </cell>
          <cell r="M3">
            <v>46.289003335273456</v>
          </cell>
        </row>
        <row r="10">
          <cell r="B10">
            <v>2.1300269001252987</v>
          </cell>
          <cell r="C10">
            <v>5.7289477298528961</v>
          </cell>
          <cell r="D10">
            <v>5.7335949709159237</v>
          </cell>
          <cell r="E10">
            <v>5.7357026914654847</v>
          </cell>
          <cell r="F10">
            <v>15.539998700463824</v>
          </cell>
          <cell r="G10">
            <v>22.7484606609456</v>
          </cell>
          <cell r="H10">
            <v>22.748644473482727</v>
          </cell>
          <cell r="I10">
            <v>22.750048800771928</v>
          </cell>
          <cell r="J10">
            <v>22.737220611870505</v>
          </cell>
          <cell r="K10">
            <v>22.736188478054867</v>
          </cell>
          <cell r="L10">
            <v>20.246102745549134</v>
          </cell>
          <cell r="M10">
            <v>15.33284542883454</v>
          </cell>
        </row>
        <row r="15">
          <cell r="B15">
            <v>69.470141630731774</v>
          </cell>
          <cell r="C15">
            <v>70.018811849162418</v>
          </cell>
          <cell r="D15">
            <v>68.938178141769527</v>
          </cell>
          <cell r="E15">
            <v>69.497937130065822</v>
          </cell>
          <cell r="F15">
            <v>70.111518572552185</v>
          </cell>
          <cell r="G15">
            <v>72.901877379813882</v>
          </cell>
          <cell r="H15">
            <v>71.908201623844491</v>
          </cell>
          <cell r="I15">
            <v>73.549086732320589</v>
          </cell>
          <cell r="J15">
            <v>75.146070180267245</v>
          </cell>
          <cell r="K15">
            <v>77.862433697421707</v>
          </cell>
          <cell r="L15">
            <v>78.957093673318752</v>
          </cell>
          <cell r="M15">
            <v>75.434290652736934</v>
          </cell>
        </row>
        <row r="16">
          <cell r="B16">
            <v>60.231911432003074</v>
          </cell>
          <cell r="C16">
            <v>51.320074512476367</v>
          </cell>
          <cell r="D16">
            <v>47.912963999733407</v>
          </cell>
          <cell r="E16">
            <v>39.124878678126763</v>
          </cell>
          <cell r="F16">
            <v>13.260013098338529</v>
          </cell>
          <cell r="G16">
            <v>3.6189853067196055E-2</v>
          </cell>
          <cell r="H16">
            <v>2.9732122240070446E-2</v>
          </cell>
          <cell r="I16">
            <v>1.5220307731280516E-5</v>
          </cell>
          <cell r="J16">
            <v>5.1984523427518331E-5</v>
          </cell>
          <cell r="K16">
            <v>5.5898855420425228E-5</v>
          </cell>
          <cell r="L16">
            <v>6.1723391817045353E-5</v>
          </cell>
          <cell r="M16">
            <v>8.9202887193971274E-5</v>
          </cell>
        </row>
        <row r="17">
          <cell r="B17">
            <v>0</v>
          </cell>
          <cell r="C17">
            <v>0</v>
          </cell>
          <cell r="D17">
            <v>1.0939600307775491E-5</v>
          </cell>
          <cell r="E17">
            <v>6.9582858240181331E-4</v>
          </cell>
          <cell r="F17">
            <v>3.4461542009179931E-3</v>
          </cell>
          <cell r="G17">
            <v>1.5315156274922938E-3</v>
          </cell>
          <cell r="H17">
            <v>2.4252917866498351E-3</v>
          </cell>
          <cell r="I17">
            <v>2.8598605415942332E-2</v>
          </cell>
          <cell r="J17">
            <v>2.5404633245291627E-2</v>
          </cell>
          <cell r="K17">
            <v>2.211862017512449E-2</v>
          </cell>
          <cell r="L17">
            <v>2.2300101424122951E-2</v>
          </cell>
          <cell r="M17">
            <v>2.1426812776222309E-2</v>
          </cell>
        </row>
        <row r="18">
          <cell r="B18">
            <v>46.695577330856906</v>
          </cell>
          <cell r="C18">
            <v>48.090581816295597</v>
          </cell>
          <cell r="D18">
            <v>52.393046539201166</v>
          </cell>
          <cell r="E18">
            <v>52.159448992611374</v>
          </cell>
          <cell r="F18">
            <v>45.643466138472107</v>
          </cell>
          <cell r="G18">
            <v>28.509371313259653</v>
          </cell>
          <cell r="H18">
            <v>19.533986164648841</v>
          </cell>
          <cell r="I18">
            <v>8.8801091911008996</v>
          </cell>
          <cell r="J18">
            <v>7.2170201979450077</v>
          </cell>
          <cell r="K18">
            <v>6.6895008776058242</v>
          </cell>
          <cell r="L18">
            <v>6.8059565063261722</v>
          </cell>
          <cell r="M18">
            <v>5.5100624064018024</v>
          </cell>
        </row>
        <row r="19">
          <cell r="B19">
            <v>0.30642220845791257</v>
          </cell>
          <cell r="C19">
            <v>1.0492972236559147E-2</v>
          </cell>
          <cell r="D19">
            <v>1.040147095768899E-2</v>
          </cell>
          <cell r="E19">
            <v>1.0383697143498372E-2</v>
          </cell>
          <cell r="F19">
            <v>1.0416149954754414E-2</v>
          </cell>
          <cell r="G19">
            <v>9.396426756505849E-2</v>
          </cell>
          <cell r="H19">
            <v>0.8539289001985656</v>
          </cell>
          <cell r="I19">
            <v>2.9352552407260966</v>
          </cell>
          <cell r="J19">
            <v>2.8441445007708586</v>
          </cell>
          <cell r="K19">
            <v>2.743043108096999</v>
          </cell>
          <cell r="L19">
            <v>2.6707018888989573</v>
          </cell>
          <cell r="M19">
            <v>2.5650053648212143</v>
          </cell>
        </row>
        <row r="20">
          <cell r="B20">
            <v>0.10003491313228244</v>
          </cell>
          <cell r="C20">
            <v>0.1000334146878902</v>
          </cell>
          <cell r="D20">
            <v>1.3163971370999682E-2</v>
          </cell>
          <cell r="E20">
            <v>6.5162774835019243E-3</v>
          </cell>
          <cell r="F20">
            <v>2.4897160604230354E-3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6.4685155024886534</v>
          </cell>
          <cell r="C21">
            <v>9.6735874081526418</v>
          </cell>
          <cell r="D21">
            <v>9.8650876359747492</v>
          </cell>
          <cell r="E21">
            <v>7.2309959207352481</v>
          </cell>
          <cell r="F21">
            <v>8.7062152080927113</v>
          </cell>
          <cell r="G21">
            <v>9.3180738317845453</v>
          </cell>
          <cell r="H21">
            <v>9.252863668005439</v>
          </cell>
          <cell r="I21">
            <v>9.6439266359030249</v>
          </cell>
          <cell r="J21">
            <v>9.5206209423696428</v>
          </cell>
          <cell r="K21">
            <v>8.3966402591746352</v>
          </cell>
          <cell r="L21">
            <v>10.004307551059938</v>
          </cell>
          <cell r="M21">
            <v>8.4313852228453889</v>
          </cell>
        </row>
        <row r="22">
          <cell r="B22">
            <v>16.991406900581644</v>
          </cell>
          <cell r="C22">
            <v>19.674168245804317</v>
          </cell>
          <cell r="D22">
            <v>17.286922721823988</v>
          </cell>
          <cell r="E22">
            <v>15.180790976443026</v>
          </cell>
          <cell r="F22">
            <v>12.966536116045843</v>
          </cell>
          <cell r="G22">
            <v>12.072374322777097</v>
          </cell>
          <cell r="H22">
            <v>12.141431587226602</v>
          </cell>
          <cell r="I22">
            <v>13.98157460268949</v>
          </cell>
          <cell r="J22">
            <v>11.018737219177918</v>
          </cell>
          <cell r="K22">
            <v>10.257941775591178</v>
          </cell>
          <cell r="L22">
            <v>8.7754685424040897</v>
          </cell>
          <cell r="M22">
            <v>8.062855318003102</v>
          </cell>
        </row>
        <row r="23">
          <cell r="B23">
            <v>2.5068396892093361</v>
          </cell>
          <cell r="C23">
            <v>2.9280932726996363</v>
          </cell>
          <cell r="D23">
            <v>2.5255313304065545</v>
          </cell>
          <cell r="E23">
            <v>2.5718882188417815</v>
          </cell>
          <cell r="F23">
            <v>2.0428202717052937</v>
          </cell>
          <cell r="G23">
            <v>4.3191060377778587</v>
          </cell>
          <cell r="H23">
            <v>5.5185031722368025</v>
          </cell>
          <cell r="I23">
            <v>7.3800780701634396</v>
          </cell>
          <cell r="J23">
            <v>5.2160549693026557</v>
          </cell>
          <cell r="K23">
            <v>0.51710508224939855</v>
          </cell>
          <cell r="L23">
            <v>4.966013719678994</v>
          </cell>
          <cell r="M23">
            <v>3.2544680828939745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0.19881917822488485</v>
          </cell>
          <cell r="F24">
            <v>0.24209866550832432</v>
          </cell>
          <cell r="G24">
            <v>0.31452372537613793</v>
          </cell>
          <cell r="H24">
            <v>0.10740026978362083</v>
          </cell>
          <cell r="I24">
            <v>7.9705477889783383E-2</v>
          </cell>
          <cell r="J24">
            <v>0.1979637467430608</v>
          </cell>
          <cell r="K24">
            <v>0.2196530328531367</v>
          </cell>
          <cell r="L24">
            <v>0.17539611114869058</v>
          </cell>
          <cell r="M24">
            <v>0.20879075311163542</v>
          </cell>
        </row>
        <row r="25">
          <cell r="B25">
            <v>15.195019993008058</v>
          </cell>
          <cell r="C25">
            <v>18.076411603002967</v>
          </cell>
          <cell r="D25">
            <v>21.045357476067508</v>
          </cell>
          <cell r="E25">
            <v>31.6987389682462</v>
          </cell>
          <cell r="F25">
            <v>49.933067767322122</v>
          </cell>
          <cell r="G25">
            <v>64.508622870750358</v>
          </cell>
          <cell r="H25">
            <v>69.625762219165125</v>
          </cell>
          <cell r="I25">
            <v>72.374643607599623</v>
          </cell>
          <cell r="J25">
            <v>73.52138544809938</v>
          </cell>
          <cell r="K25">
            <v>74.437566997781744</v>
          </cell>
          <cell r="L25">
            <v>72.567934863249647</v>
          </cell>
          <cell r="M25">
            <v>73.886228943852586</v>
          </cell>
        </row>
        <row r="26">
          <cell r="B26">
            <v>217.96586960046963</v>
          </cell>
          <cell r="C26">
            <v>219.89225509451836</v>
          </cell>
          <cell r="D26">
            <v>219.99066422690595</v>
          </cell>
          <cell r="E26">
            <v>217.68109386650454</v>
          </cell>
          <cell r="F26">
            <v>202.92208785825321</v>
          </cell>
          <cell r="G26">
            <v>192.07563511779927</v>
          </cell>
          <cell r="H26">
            <v>188.97423501913624</v>
          </cell>
          <cell r="I26">
            <v>188.85299338411662</v>
          </cell>
          <cell r="J26">
            <v>184.70745382244448</v>
          </cell>
          <cell r="K26">
            <v>181.14605934980517</v>
          </cell>
          <cell r="L26">
            <v>184.94523468090119</v>
          </cell>
          <cell r="M26">
            <v>177.37460276033005</v>
          </cell>
        </row>
        <row r="102">
          <cell r="B102">
            <v>8.9080515259884834</v>
          </cell>
          <cell r="C102">
            <v>7.7201718191736219</v>
          </cell>
          <cell r="D102">
            <v>7.0232532649061179</v>
          </cell>
          <cell r="E102">
            <v>5.230162711950979</v>
          </cell>
          <cell r="F102">
            <v>2.762367859871433</v>
          </cell>
          <cell r="G102">
            <v>1.7131503317235341</v>
          </cell>
          <cell r="H102">
            <v>1.1337226454189142</v>
          </cell>
          <cell r="I102">
            <v>1.504648067308278</v>
          </cell>
          <cell r="J102">
            <v>1.7700973821440691</v>
          </cell>
          <cell r="K102">
            <v>2.6119907808039002</v>
          </cell>
          <cell r="L102">
            <v>3.5151541213779769</v>
          </cell>
          <cell r="M102">
            <v>1.3435778174331952</v>
          </cell>
        </row>
        <row r="104">
          <cell r="B104">
            <v>19.06037876933182</v>
          </cell>
          <cell r="C104">
            <v>22.706972295085162</v>
          </cell>
          <cell r="D104">
            <v>25.310276048590286</v>
          </cell>
          <cell r="E104">
            <v>36.95617458908449</v>
          </cell>
          <cell r="F104">
            <v>53.851717171965703</v>
          </cell>
          <cell r="G104">
            <v>69.625653592991497</v>
          </cell>
          <cell r="H104">
            <v>73.277563324997558</v>
          </cell>
          <cell r="I104">
            <v>79.044552860369421</v>
          </cell>
          <cell r="J104">
            <v>79.143781283648906</v>
          </cell>
          <cell r="K104">
            <v>79.146935633482741</v>
          </cell>
          <cell r="L104">
            <v>79.147277026752803</v>
          </cell>
          <cell r="M104">
            <v>79.154032265313361</v>
          </cell>
        </row>
        <row r="105">
          <cell r="B105">
            <v>45.124438601150743</v>
          </cell>
          <cell r="C105">
            <v>38.573640246194117</v>
          </cell>
          <cell r="D105">
            <v>40.821565894713082</v>
          </cell>
          <cell r="E105">
            <v>34.448518052006179</v>
          </cell>
          <cell r="F105">
            <v>11.705597178598515</v>
          </cell>
          <cell r="G105">
            <v>3.0118181227213263E-2</v>
          </cell>
          <cell r="H105">
            <v>2.5540050998041436E-2</v>
          </cell>
          <cell r="I105">
            <v>2.4337933589598008E-2</v>
          </cell>
          <cell r="J105">
            <v>1.9653707710927899E-2</v>
          </cell>
          <cell r="K105">
            <v>1.6617390630740039E-2</v>
          </cell>
          <cell r="L105">
            <v>1.6602406478054166E-2</v>
          </cell>
          <cell r="M105">
            <v>1.5912058673029968E-2</v>
          </cell>
        </row>
        <row r="106">
          <cell r="B106">
            <v>36.569964616159112</v>
          </cell>
          <cell r="C106">
            <v>39.166815678663809</v>
          </cell>
          <cell r="D106">
            <v>38.047937896435286</v>
          </cell>
          <cell r="E106">
            <v>38.047393186424259</v>
          </cell>
          <cell r="F106">
            <v>33.202340241201071</v>
          </cell>
          <cell r="G106">
            <v>22.058619711480908</v>
          </cell>
          <cell r="H106">
            <v>13.926489159984452</v>
          </cell>
          <cell r="I106">
            <v>8.3351750361713481</v>
          </cell>
          <cell r="J106">
            <v>6.9787472083382003</v>
          </cell>
          <cell r="K106">
            <v>6.4790489759907919</v>
          </cell>
          <cell r="L106">
            <v>6.4790309374857582</v>
          </cell>
          <cell r="M106">
            <v>5.3504722511496148</v>
          </cell>
        </row>
        <row r="107">
          <cell r="B107">
            <v>0</v>
          </cell>
          <cell r="C107">
            <v>0</v>
          </cell>
          <cell r="D107">
            <v>6.8257217859759023E-2</v>
          </cell>
          <cell r="E107">
            <v>7.3498960802605304E-2</v>
          </cell>
          <cell r="F107">
            <v>3.8246823055381984</v>
          </cell>
          <cell r="G107">
            <v>3.7852486685635474</v>
          </cell>
          <cell r="H107">
            <v>6.5625408852768992</v>
          </cell>
          <cell r="I107">
            <v>3.3450426610845971</v>
          </cell>
          <cell r="J107">
            <v>3.3614562264955499</v>
          </cell>
          <cell r="K107">
            <v>3.3594732160805365</v>
          </cell>
          <cell r="L107">
            <v>3.3592545005401249</v>
          </cell>
          <cell r="M107">
            <v>3.3595335151264472</v>
          </cell>
        </row>
        <row r="108">
          <cell r="B108">
            <v>7.2025137455243415E-2</v>
          </cell>
          <cell r="C108">
            <v>7.2024058575281005E-2</v>
          </cell>
          <cell r="D108">
            <v>9.478059387119769E-3</v>
          </cell>
          <cell r="E108">
            <v>4.6917197881213811E-3</v>
          </cell>
          <cell r="F108">
            <v>1.7925955635045856E-3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7.9208531781763417E-2</v>
          </cell>
          <cell r="C109">
            <v>7.1036745753040899E-3</v>
          </cell>
          <cell r="D109">
            <v>0.34688263941876152</v>
          </cell>
          <cell r="E109">
            <v>0.36139645668808495</v>
          </cell>
          <cell r="F109">
            <v>0.38067347422129466</v>
          </cell>
          <cell r="G109">
            <v>0.38643423804845223</v>
          </cell>
          <cell r="H109">
            <v>0.38640627004769834</v>
          </cell>
          <cell r="I109">
            <v>0.61877599811938966</v>
          </cell>
          <cell r="J109">
            <v>0.66428328822618743</v>
          </cell>
          <cell r="K109">
            <v>0.66441187832820958</v>
          </cell>
          <cell r="L109">
            <v>0.66456176539817435</v>
          </cell>
          <cell r="M109">
            <v>0.68036379210543474</v>
          </cell>
        </row>
        <row r="110">
          <cell r="B110">
            <v>4.6312532268312552</v>
          </cell>
          <cell r="C110">
            <v>7.6931053922098203</v>
          </cell>
          <cell r="D110">
            <v>7.6401018962671543</v>
          </cell>
          <cell r="E110">
            <v>5.4997876279023021</v>
          </cell>
          <cell r="F110">
            <v>6.6844340033959098</v>
          </cell>
          <cell r="G110">
            <v>7.1838058056335097</v>
          </cell>
          <cell r="H110">
            <v>7.1308490273978284</v>
          </cell>
          <cell r="I110">
            <v>7.2209578029022286</v>
          </cell>
          <cell r="J110">
            <v>7.0705459391488716</v>
          </cell>
          <cell r="K110">
            <v>6.1573640809169312</v>
          </cell>
          <cell r="L110">
            <v>7.4657072192043339</v>
          </cell>
          <cell r="M110">
            <v>6.169720576176827</v>
          </cell>
        </row>
        <row r="111">
          <cell r="B111">
            <v>9.1311221305536563</v>
          </cell>
          <cell r="C111">
            <v>10.546219050618445</v>
          </cell>
          <cell r="D111">
            <v>9.2205193279064481</v>
          </cell>
          <cell r="E111">
            <v>7.6787709160694657</v>
          </cell>
          <cell r="F111">
            <v>6.0784371955475782</v>
          </cell>
          <cell r="G111">
            <v>5.393724506132564</v>
          </cell>
          <cell r="H111">
            <v>5.3782059132953908</v>
          </cell>
          <cell r="I111">
            <v>6.5720690636818917</v>
          </cell>
          <cell r="J111">
            <v>4.5147755066035735</v>
          </cell>
          <cell r="K111">
            <v>3.9486898335796696</v>
          </cell>
          <cell r="L111">
            <v>2.9404325827879281</v>
          </cell>
          <cell r="M111">
            <v>2.4553845080457579</v>
          </cell>
        </row>
        <row r="112">
          <cell r="B112">
            <v>2.6969333890112317</v>
          </cell>
          <cell r="C112">
            <v>3.1682957456215859</v>
          </cell>
          <cell r="D112">
            <v>3.1712602748866696</v>
          </cell>
          <cell r="E112">
            <v>3.3082361139605787</v>
          </cell>
          <cell r="F112">
            <v>3.4262611358131023</v>
          </cell>
          <cell r="G112">
            <v>3.5220314687533771</v>
          </cell>
          <cell r="H112">
            <v>3.6001488343077845</v>
          </cell>
          <cell r="I112">
            <v>3.6724098059536177</v>
          </cell>
          <cell r="J112">
            <v>3.7248841698159985</v>
          </cell>
          <cell r="K112">
            <v>3.7854799823263625</v>
          </cell>
          <cell r="L112">
            <v>3.7855255618190942</v>
          </cell>
          <cell r="M112">
            <v>3.7857003408746563</v>
          </cell>
        </row>
        <row r="113">
          <cell r="B113">
            <v>0.78535166454948535</v>
          </cell>
          <cell r="C113">
            <v>0.94133041333104017</v>
          </cell>
          <cell r="D113">
            <v>0.94142333270376766</v>
          </cell>
          <cell r="E113">
            <v>0.90564840515791833</v>
          </cell>
          <cell r="F113">
            <v>0.89885949367625761</v>
          </cell>
          <cell r="G113">
            <v>1.9004264893962615</v>
          </cell>
          <cell r="H113">
            <v>2.4281485628534822</v>
          </cell>
          <cell r="I113">
            <v>3.2472601483443855</v>
          </cell>
          <cell r="J113">
            <v>2.2950883983865702</v>
          </cell>
          <cell r="K113">
            <v>0.22752748030452108</v>
          </cell>
          <cell r="L113">
            <v>2.185070689250233</v>
          </cell>
          <cell r="M113">
            <v>1.0087365294913671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129.18875449293807</v>
          </cell>
          <cell r="C116">
            <v>136.32462610390107</v>
          </cell>
          <cell r="D116">
            <v>138.33455082399038</v>
          </cell>
          <cell r="E116">
            <v>138.24998143130048</v>
          </cell>
          <cell r="F116">
            <v>138.35716135585639</v>
          </cell>
          <cell r="G116">
            <v>138.34767365489651</v>
          </cell>
          <cell r="H116">
            <v>136.59825914806078</v>
          </cell>
          <cell r="I116">
            <v>136.33527817829668</v>
          </cell>
          <cell r="J116">
            <v>132.28053372238935</v>
          </cell>
          <cell r="K116">
            <v>129.13372773049926</v>
          </cell>
          <cell r="L116">
            <v>129.80471955664365</v>
          </cell>
          <cell r="M116">
            <v>118.65627908322423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26.978459427706898</v>
          </cell>
          <cell r="C224">
            <v>25.931902185456849</v>
          </cell>
          <cell r="D224">
            <v>25.612908090644488</v>
          </cell>
          <cell r="E224">
            <v>25.831533731202903</v>
          </cell>
          <cell r="F224">
            <v>25.85529868083588</v>
          </cell>
          <cell r="G224">
            <v>25.890010563222724</v>
          </cell>
          <cell r="H224">
            <v>25.576009925837404</v>
          </cell>
          <cell r="I224">
            <v>25.533517483384816</v>
          </cell>
          <cell r="J224">
            <v>25.823698583000962</v>
          </cell>
          <cell r="K224">
            <v>25.126611238921576</v>
          </cell>
          <cell r="L224">
            <v>25.553498457433822</v>
          </cell>
          <cell r="M224">
            <v>25.028975372122638</v>
          </cell>
        </row>
        <row r="231">
          <cell r="B231">
            <v>15.552772184843455</v>
          </cell>
          <cell r="C231">
            <v>14.688906647526453</v>
          </cell>
          <cell r="D231">
            <v>13.006936397798226</v>
          </cell>
          <cell r="E231">
            <v>9.7081889906877983</v>
          </cell>
          <cell r="F231">
            <v>4.8734439135390568</v>
          </cell>
          <cell r="G231">
            <v>3.0223624386768568</v>
          </cell>
          <cell r="H231">
            <v>2.0001116000381902</v>
          </cell>
          <cell r="I231">
            <v>2.6545106506238207</v>
          </cell>
          <cell r="J231">
            <v>3.1228435440915918</v>
          </cell>
          <cell r="K231">
            <v>4.7962183640223888</v>
          </cell>
          <cell r="L231">
            <v>6.2016743695089041</v>
          </cell>
          <cell r="M231">
            <v>2.4932463763485986</v>
          </cell>
        </row>
        <row r="233">
          <cell r="B233">
            <v>22.300294531432133</v>
          </cell>
          <cell r="C233">
            <v>26.342454651761415</v>
          </cell>
          <cell r="D233">
            <v>30.390694247391739</v>
          </cell>
          <cell r="E233">
            <v>45.210447322283279</v>
          </cell>
          <cell r="F233">
            <v>67.103548924873138</v>
          </cell>
          <cell r="G233">
            <v>86.519618776939268</v>
          </cell>
          <cell r="H233">
            <v>90.118797959630996</v>
          </cell>
          <cell r="I233">
            <v>95.777196336602699</v>
          </cell>
          <cell r="J233">
            <v>97.439387966854184</v>
          </cell>
          <cell r="K233">
            <v>98.789353954617283</v>
          </cell>
          <cell r="L233">
            <v>96.038001439764173</v>
          </cell>
          <cell r="M233">
            <v>97.977161809419911</v>
          </cell>
        </row>
        <row r="234">
          <cell r="B234">
            <v>52.108920537444597</v>
          </cell>
          <cell r="C234">
            <v>44.476904101386673</v>
          </cell>
          <cell r="D234">
            <v>42.5190421014563</v>
          </cell>
          <cell r="E234">
            <v>34.945085263184986</v>
          </cell>
          <cell r="F234">
            <v>11.852644411109194</v>
          </cell>
          <cell r="G234">
            <v>3.3215346012821029E-2</v>
          </cell>
          <cell r="H234">
            <v>2.829474110344753E-2</v>
          </cell>
          <cell r="I234">
            <v>2.5429889210177335E-2</v>
          </cell>
          <cell r="J234">
            <v>2.2310224925063786E-2</v>
          </cell>
          <cell r="K234">
            <v>1.9354925437607397E-2</v>
          </cell>
          <cell r="L234">
            <v>1.9494028164116307E-2</v>
          </cell>
          <cell r="M234">
            <v>1.8746897492932096E-2</v>
          </cell>
        </row>
        <row r="235">
          <cell r="B235">
            <v>42.950439573677514</v>
          </cell>
          <cell r="C235">
            <v>44.348942888467072</v>
          </cell>
          <cell r="D235">
            <v>47.40414254250264</v>
          </cell>
          <cell r="E235">
            <v>47.498258575083163</v>
          </cell>
          <cell r="F235">
            <v>40.008101568821196</v>
          </cell>
          <cell r="G235">
            <v>24.880795367712281</v>
          </cell>
          <cell r="H235">
            <v>15.708262808664067</v>
          </cell>
          <cell r="I235">
            <v>9.4015861409138175</v>
          </cell>
          <cell r="J235">
            <v>7.8716322385803572</v>
          </cell>
          <cell r="K235">
            <v>7.3080209831113212</v>
          </cell>
          <cell r="L235">
            <v>7.3079972586810396</v>
          </cell>
          <cell r="M235">
            <v>6.0350904463312176</v>
          </cell>
        </row>
        <row r="236">
          <cell r="B236">
            <v>0</v>
          </cell>
          <cell r="C236">
            <v>0</v>
          </cell>
          <cell r="D236">
            <v>8.1972160890074822E-2</v>
          </cell>
          <cell r="E236">
            <v>8.9875819540023161E-2</v>
          </cell>
          <cell r="F236">
            <v>4.6015285876378922</v>
          </cell>
          <cell r="G236">
            <v>4.5452466875669657</v>
          </cell>
          <cell r="H236">
            <v>7.8798550936053759</v>
          </cell>
          <cell r="I236">
            <v>4.0164956626222388</v>
          </cell>
          <cell r="J236">
            <v>4.0362236991588265</v>
          </cell>
          <cell r="K236">
            <v>4.0338764568121386</v>
          </cell>
          <cell r="L236">
            <v>4.0336147813130285</v>
          </cell>
          <cell r="M236">
            <v>4.0340369110631471</v>
          </cell>
        </row>
        <row r="238">
          <cell r="B238">
            <v>0.10135556265171528</v>
          </cell>
          <cell r="C238">
            <v>8.4537069607540129E-3</v>
          </cell>
          <cell r="D238">
            <v>0.40738224755092511</v>
          </cell>
          <cell r="E238">
            <v>0.4244291597231844</v>
          </cell>
          <cell r="F238">
            <v>0.44706796692419426</v>
          </cell>
          <cell r="G238">
            <v>0.45383499718300563</v>
          </cell>
          <cell r="H238">
            <v>0.45380246855766776</v>
          </cell>
          <cell r="I238">
            <v>0.72633561364603794</v>
          </cell>
          <cell r="J238">
            <v>0.78014278424935435</v>
          </cell>
          <cell r="K238">
            <v>0.78028420696368173</v>
          </cell>
          <cell r="L238">
            <v>0.78027281826612283</v>
          </cell>
          <cell r="M238">
            <v>0.79901036520414004</v>
          </cell>
        </row>
        <row r="239">
          <cell r="B239">
            <v>5.9261706539563326</v>
          </cell>
          <cell r="C239">
            <v>9.1551573646170858</v>
          </cell>
          <cell r="D239">
            <v>8.9726078169683632</v>
          </cell>
          <cell r="E239">
            <v>6.4590291309391787</v>
          </cell>
          <cell r="F239">
            <v>7.8502877723493167</v>
          </cell>
          <cell r="G239">
            <v>8.436784752892839</v>
          </cell>
          <cell r="H239">
            <v>8.3745972629940102</v>
          </cell>
          <cell r="I239">
            <v>8.4761510349843459</v>
          </cell>
          <cell r="J239">
            <v>8.3037395233287352</v>
          </cell>
          <cell r="K239">
            <v>7.2311981552075419</v>
          </cell>
          <cell r="L239">
            <v>8.7656087298192134</v>
          </cell>
          <cell r="M239">
            <v>7.2456393887795283</v>
          </cell>
        </row>
        <row r="240">
          <cell r="B240">
            <v>9.6516180491940506</v>
          </cell>
          <cell r="C240">
            <v>11.143485716450432</v>
          </cell>
          <cell r="D240">
            <v>9.5958879562549839</v>
          </cell>
          <cell r="E240">
            <v>7.9911596183000064</v>
          </cell>
          <cell r="F240">
            <v>6.3255927655945365</v>
          </cell>
          <cell r="G240">
            <v>5.6130167656970986</v>
          </cell>
          <cell r="H240">
            <v>5.596866380971016</v>
          </cell>
          <cell r="I240">
            <v>6.8392446016090673</v>
          </cell>
          <cell r="J240">
            <v>4.6983459740258224</v>
          </cell>
          <cell r="K240">
            <v>4.1093193224562032</v>
          </cell>
          <cell r="L240">
            <v>3.059999884162043</v>
          </cell>
          <cell r="M240">
            <v>2.5553522696756055</v>
          </cell>
        </row>
        <row r="241">
          <cell r="B241">
            <v>2.8667511006553141</v>
          </cell>
          <cell r="C241">
            <v>3.3631581510602402</v>
          </cell>
          <cell r="D241">
            <v>3.300189083112012</v>
          </cell>
          <cell r="E241">
            <v>3.4427586526663707</v>
          </cell>
          <cell r="F241">
            <v>3.5656325581111257</v>
          </cell>
          <cell r="G241">
            <v>3.6652423867145894</v>
          </cell>
          <cell r="H241">
            <v>3.7465331126138866</v>
          </cell>
          <cell r="I241">
            <v>3.8217188605339243</v>
          </cell>
          <cell r="J241">
            <v>3.876330769003232</v>
          </cell>
          <cell r="K241">
            <v>3.9394190404884069</v>
          </cell>
          <cell r="L241">
            <v>3.9394382391706704</v>
          </cell>
          <cell r="M241">
            <v>3.9396564793032751</v>
          </cell>
        </row>
        <row r="242">
          <cell r="B242">
            <v>2.5068396892093361</v>
          </cell>
          <cell r="C242">
            <v>2.9280932726996363</v>
          </cell>
          <cell r="D242">
            <v>2.5255313304065545</v>
          </cell>
          <cell r="E242">
            <v>2.5718882188417815</v>
          </cell>
          <cell r="F242">
            <v>2.0428202717052937</v>
          </cell>
          <cell r="G242">
            <v>4.3191060377778587</v>
          </cell>
          <cell r="H242">
            <v>5.5185031722368025</v>
          </cell>
          <cell r="I242">
            <v>7.3800780701634396</v>
          </cell>
          <cell r="J242">
            <v>5.2160549693026557</v>
          </cell>
          <cell r="K242">
            <v>0.51710508224939855</v>
          </cell>
          <cell r="L242">
            <v>4.966013719678994</v>
          </cell>
          <cell r="M242">
            <v>3.2544680828939745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2.1300269001252987</v>
          </cell>
          <cell r="C244">
            <v>5.7289477298528961</v>
          </cell>
          <cell r="D244">
            <v>5.7335949709159237</v>
          </cell>
          <cell r="E244">
            <v>5.7357026914654847</v>
          </cell>
          <cell r="F244">
            <v>15.539998700463824</v>
          </cell>
          <cell r="G244">
            <v>22.7484606609456</v>
          </cell>
          <cell r="H244">
            <v>22.748644473482727</v>
          </cell>
          <cell r="I244">
            <v>22.750048800771928</v>
          </cell>
          <cell r="J244">
            <v>22.737220611870505</v>
          </cell>
          <cell r="K244">
            <v>22.736188478054867</v>
          </cell>
          <cell r="L244">
            <v>20.246102745549134</v>
          </cell>
          <cell r="M244">
            <v>15.33284542883454</v>
          </cell>
        </row>
        <row r="245">
          <cell r="B245">
            <v>156.167213920645</v>
          </cell>
          <cell r="C245">
            <v>162.25652828935796</v>
          </cell>
          <cell r="D245">
            <v>163.94745891463486</v>
          </cell>
          <cell r="E245">
            <v>164.08151516250339</v>
          </cell>
          <cell r="F245">
            <v>164.21246003669225</v>
          </cell>
          <cell r="G245">
            <v>164.23768421811917</v>
          </cell>
          <cell r="H245">
            <v>162.17426907389819</v>
          </cell>
          <cell r="I245">
            <v>161.8687956616815</v>
          </cell>
          <cell r="J245">
            <v>158.10423230539033</v>
          </cell>
          <cell r="K245">
            <v>154.26033896942084</v>
          </cell>
          <cell r="L245">
            <v>155.35821801407744</v>
          </cell>
          <cell r="M245">
            <v>143.68525445534686</v>
          </cell>
        </row>
      </sheetData>
      <sheetData sheetId="73">
        <row r="21">
          <cell r="B21">
            <v>78.21811675543114</v>
          </cell>
          <cell r="C21">
            <v>74.517601959417775</v>
          </cell>
          <cell r="D21">
            <v>67.570967692874831</v>
          </cell>
          <cell r="E21">
            <v>45.715623908595241</v>
          </cell>
          <cell r="F21">
            <v>21.440810768716347</v>
          </cell>
          <cell r="G21">
            <v>8.693441453061892</v>
          </cell>
          <cell r="H21">
            <v>5.0210708087662459</v>
          </cell>
          <cell r="I21">
            <v>0.48970151319689048</v>
          </cell>
          <cell r="J21">
            <v>0.19788730386080533</v>
          </cell>
          <cell r="K21">
            <v>0.27151188339962273</v>
          </cell>
          <cell r="L21">
            <v>0.22728718308776019</v>
          </cell>
          <cell r="M21">
            <v>0.19913420397251713</v>
          </cell>
        </row>
        <row r="22">
          <cell r="B22">
            <v>117.3937090692698</v>
          </cell>
          <cell r="C22">
            <v>111.02996185631885</v>
          </cell>
          <cell r="D22">
            <v>67.118282368296292</v>
          </cell>
          <cell r="E22">
            <v>51.727771877214387</v>
          </cell>
          <cell r="F22">
            <v>32.843791332764525</v>
          </cell>
          <cell r="G22">
            <v>20.470365391999632</v>
          </cell>
          <cell r="H22">
            <v>6.1263669256864892</v>
          </cell>
          <cell r="I22">
            <v>0.13040511071317518</v>
          </cell>
          <cell r="J22">
            <v>0.28564515323756751</v>
          </cell>
          <cell r="K22">
            <v>0.29865444560301846</v>
          </cell>
          <cell r="L22">
            <v>0.12240884899778932</v>
          </cell>
          <cell r="M22">
            <v>0.10005780750106981</v>
          </cell>
        </row>
        <row r="23">
          <cell r="B23">
            <v>1.0927405697534549</v>
          </cell>
          <cell r="C23">
            <v>1.3842801884883107</v>
          </cell>
          <cell r="D23">
            <v>1.8216082737919934</v>
          </cell>
          <cell r="E23">
            <v>2.5455626554263646</v>
          </cell>
          <cell r="F23">
            <v>2.3258984301448824</v>
          </cell>
          <cell r="G23">
            <v>2.1167753741689648</v>
          </cell>
          <cell r="H23">
            <v>1.8993756685688932</v>
          </cell>
          <cell r="I23">
            <v>-3.2510211529945821E-5</v>
          </cell>
          <cell r="J23">
            <v>8.5165804163001013E-4</v>
          </cell>
          <cell r="K23">
            <v>1.7499255143900161E-3</v>
          </cell>
          <cell r="L23">
            <v>8.2190967986983665E-4</v>
          </cell>
          <cell r="M23">
            <v>1.5592089533500442E-3</v>
          </cell>
        </row>
        <row r="24">
          <cell r="B24">
            <v>0.2773961946653945</v>
          </cell>
          <cell r="C24">
            <v>0.19225538678698309</v>
          </cell>
          <cell r="D24">
            <v>0.34324302820484814</v>
          </cell>
          <cell r="E24">
            <v>0.1188066821616446</v>
          </cell>
          <cell r="F24">
            <v>5.3575994749108187E-2</v>
          </cell>
          <cell r="G24">
            <v>4.5849331289020009E-2</v>
          </cell>
          <cell r="H24">
            <v>1.2185962931830319E-2</v>
          </cell>
          <cell r="I24">
            <v>8.7523672286401511E-4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4.5299154108965309</v>
          </cell>
          <cell r="C25">
            <v>4.3156405690789565</v>
          </cell>
          <cell r="D25">
            <v>3.9130679329788252</v>
          </cell>
          <cell r="E25">
            <v>2.6485985601670561</v>
          </cell>
          <cell r="F25">
            <v>1.5795869203762438</v>
          </cell>
          <cell r="G25">
            <v>0.51075664052716485</v>
          </cell>
          <cell r="H25">
            <v>0.30717403753348038</v>
          </cell>
          <cell r="I25">
            <v>0.85045810226812124</v>
          </cell>
          <cell r="J25">
            <v>1.0972338032476325</v>
          </cell>
          <cell r="K25">
            <v>0.99759232137770215</v>
          </cell>
          <cell r="L25">
            <v>0.92979781880567847</v>
          </cell>
          <cell r="M25">
            <v>0.91568738153664431</v>
          </cell>
        </row>
        <row r="26">
          <cell r="B26">
            <v>2.9712721124803858</v>
          </cell>
          <cell r="C26">
            <v>2.971220325553273</v>
          </cell>
          <cell r="D26">
            <v>3.1539094070274536</v>
          </cell>
          <cell r="E26">
            <v>2.9686776991331802</v>
          </cell>
          <cell r="F26">
            <v>2.9771466586367685</v>
          </cell>
          <cell r="G26">
            <v>2.9739987415610907</v>
          </cell>
          <cell r="H26">
            <v>2.9740580378580055</v>
          </cell>
          <cell r="I26">
            <v>2.9236795001747096</v>
          </cell>
          <cell r="J26">
            <v>2.6871574348040412</v>
          </cell>
          <cell r="K26">
            <v>2.6035907755313743</v>
          </cell>
          <cell r="L26">
            <v>2.7025998783272631</v>
          </cell>
          <cell r="M26">
            <v>2.6867432731428753</v>
          </cell>
        </row>
        <row r="27">
          <cell r="B27">
            <v>2.314306348790416E-2</v>
          </cell>
          <cell r="C27">
            <v>2.6885576735833069E-2</v>
          </cell>
          <cell r="D27">
            <v>3.2449770670008576E-3</v>
          </cell>
          <cell r="E27">
            <v>1.0223402289218511E-3</v>
          </cell>
          <cell r="F27">
            <v>8.4346772402350508E-4</v>
          </cell>
          <cell r="G27">
            <v>7.3276482249820616E-3</v>
          </cell>
          <cell r="H27">
            <v>6.4740691624717555E-3</v>
          </cell>
          <cell r="I27">
            <v>8.1953700921553272E-3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3.4115309569507401E-4</v>
          </cell>
          <cell r="C28">
            <v>2.8350996887930002E-4</v>
          </cell>
          <cell r="D28">
            <v>1.7838807724650699E-4</v>
          </cell>
          <cell r="E28">
            <v>4.9289454629655102E-3</v>
          </cell>
          <cell r="F28">
            <v>9.6640674503974903E-3</v>
          </cell>
          <cell r="G28">
            <v>3.8580201322552798E-3</v>
          </cell>
          <cell r="H28">
            <v>6.3286224382668298E-3</v>
          </cell>
          <cell r="I28">
            <v>1.69080769792463</v>
          </cell>
          <cell r="J28">
            <v>1.5088669249912701</v>
          </cell>
          <cell r="K28">
            <v>1.3463004933220299</v>
          </cell>
          <cell r="L28">
            <v>1.2028725749401501</v>
          </cell>
          <cell r="M28">
            <v>1.07323769185935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0.31816142870540925</v>
          </cell>
          <cell r="F32">
            <v>1.7494475945359322</v>
          </cell>
          <cell r="G32">
            <v>4.6426970941737142</v>
          </cell>
          <cell r="H32">
            <v>10.378415121505231</v>
          </cell>
          <cell r="I32">
            <v>12.752804032821073</v>
          </cell>
          <cell r="J32">
            <v>13.216532978119593</v>
          </cell>
          <cell r="K32">
            <v>13.499280572045119</v>
          </cell>
          <cell r="L32">
            <v>14.314831940833383</v>
          </cell>
          <cell r="M32">
            <v>14.292506602024837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83.52339880002441</v>
          </cell>
          <cell r="E11">
            <v>83.081645863290674</v>
          </cell>
          <cell r="F11">
            <v>74.089433544450031</v>
          </cell>
          <cell r="G11">
            <v>52.509677276066817</v>
          </cell>
          <cell r="H11">
            <v>26.254838606664379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5.3030853233345638</v>
          </cell>
          <cell r="F12">
            <v>18.522360717235038</v>
          </cell>
          <cell r="G12">
            <v>38.627441313412284</v>
          </cell>
          <cell r="H12">
            <v>68.679952509152628</v>
          </cell>
          <cell r="I12">
            <v>93.873749316455772</v>
          </cell>
          <cell r="J12">
            <v>93.874008473616556</v>
          </cell>
          <cell r="K12">
            <v>94.929498946434634</v>
          </cell>
          <cell r="L12">
            <v>96.637911143664567</v>
          </cell>
          <cell r="M12">
            <v>98.330550474963999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0.16816099365013601</v>
          </cell>
          <cell r="G13">
            <v>0.75061756807723978</v>
          </cell>
          <cell r="H13">
            <v>0.80300577779880056</v>
          </cell>
          <cell r="I13">
            <v>0.83904025380443426</v>
          </cell>
          <cell r="J13">
            <v>0.86558782552259728</v>
          </cell>
          <cell r="K13">
            <v>0.88993939905689012</v>
          </cell>
          <cell r="L13">
            <v>0.88898879507949102</v>
          </cell>
          <cell r="M13">
            <v>0.86672651211719764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2.616351762267092</v>
          </cell>
          <cell r="C53">
            <v>2.4689610418282797</v>
          </cell>
          <cell r="D53">
            <v>2.4012766714326848</v>
          </cell>
          <cell r="E53">
            <v>2.2448948028475586</v>
          </cell>
          <cell r="F53">
            <v>2.2420927828956114</v>
          </cell>
          <cell r="G53">
            <v>2.4991393979536913</v>
          </cell>
          <cell r="H53">
            <v>2.513594548015047</v>
          </cell>
          <cell r="I53">
            <v>2.5529194055578155</v>
          </cell>
          <cell r="J53">
            <v>2.4342913443703629</v>
          </cell>
          <cell r="K53">
            <v>2.3785275017455798</v>
          </cell>
          <cell r="L53">
            <v>2.3772036790767568</v>
          </cell>
          <cell r="M53">
            <v>2.3806518076029737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6.4983625632038358</v>
          </cell>
          <cell r="C55">
            <v>6.1140483066155618</v>
          </cell>
          <cell r="D55">
            <v>5.639945481099975</v>
          </cell>
          <cell r="E55">
            <v>4.9681682197602592</v>
          </cell>
          <cell r="F55">
            <v>4.0969715632656616</v>
          </cell>
          <cell r="G55">
            <v>3.6278310571961478</v>
          </cell>
          <cell r="H55">
            <v>3.2812651216905779</v>
          </cell>
          <cell r="I55">
            <v>3.1668483592858312</v>
          </cell>
          <cell r="J55">
            <v>3.0554468033255948</v>
          </cell>
          <cell r="K55">
            <v>3.0515748701009535</v>
          </cell>
          <cell r="L55">
            <v>3.0545597886133589</v>
          </cell>
          <cell r="M55">
            <v>3.0505807827435305</v>
          </cell>
        </row>
        <row r="56">
          <cell r="B56">
            <v>3.7953813133900298</v>
          </cell>
          <cell r="C56">
            <v>3.3553951696340398</v>
          </cell>
          <cell r="D56">
            <v>2.81079882169184</v>
          </cell>
          <cell r="E56">
            <v>2.58205966512987</v>
          </cell>
          <cell r="F56">
            <v>2.0520100765319547</v>
          </cell>
          <cell r="G56">
            <v>1.5702545732780431</v>
          </cell>
          <cell r="H56">
            <v>0.58380827328752005</v>
          </cell>
          <cell r="I56">
            <v>0.17105120793381373</v>
          </cell>
          <cell r="J56">
            <v>0.17613650048121562</v>
          </cell>
          <cell r="K56">
            <v>0.16682796195875618</v>
          </cell>
          <cell r="L56">
            <v>0.17235036879349594</v>
          </cell>
          <cell r="M56">
            <v>0.17377032724692271</v>
          </cell>
        </row>
        <row r="57">
          <cell r="B57">
            <v>7.186014274119052</v>
          </cell>
          <cell r="C57">
            <v>6.587071095316678</v>
          </cell>
          <cell r="D57">
            <v>6.595709552204462</v>
          </cell>
          <cell r="E57">
            <v>5.93030581569157</v>
          </cell>
          <cell r="F57">
            <v>3.6242632218213466</v>
          </cell>
          <cell r="G57">
            <v>1.6490242598772982</v>
          </cell>
          <cell r="H57">
            <v>1.1132983953732818</v>
          </cell>
          <cell r="I57">
            <v>0.50583586125232594</v>
          </cell>
          <cell r="J57">
            <v>0.42427575895110065</v>
          </cell>
          <cell r="K57">
            <v>0.40775998843449368</v>
          </cell>
          <cell r="L57">
            <v>0.42609645847366068</v>
          </cell>
          <cell r="M57">
            <v>0.35918513416683567</v>
          </cell>
        </row>
        <row r="58">
          <cell r="B58">
            <v>14.570615879612605</v>
          </cell>
          <cell r="C58">
            <v>13.889893860572606</v>
          </cell>
          <cell r="D58">
            <v>10.11404662066259</v>
          </cell>
          <cell r="E58">
            <v>7.4671425334179604</v>
          </cell>
          <cell r="F58">
            <v>4.2241747797219942</v>
          </cell>
          <cell r="G58">
            <v>2.3330069211477142</v>
          </cell>
          <cell r="H58">
            <v>0.97287310596114662</v>
          </cell>
          <cell r="I58">
            <v>4.6429976731522687E-2</v>
          </cell>
          <cell r="J58">
            <v>3.6137113305721023E-2</v>
          </cell>
          <cell r="K58">
            <v>4.2685985160279771E-2</v>
          </cell>
          <cell r="L58">
            <v>2.6193258905646999E-2</v>
          </cell>
          <cell r="M58">
            <v>2.2476479375348603E-2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-0.63100814564134466</v>
          </cell>
          <cell r="H59">
            <v>-2.2651873429762337</v>
          </cell>
          <cell r="I59">
            <v>-2.4591822728296879</v>
          </cell>
          <cell r="J59">
            <v>-2.6228558507504052</v>
          </cell>
          <cell r="K59">
            <v>-2.6065589646894987</v>
          </cell>
          <cell r="L59">
            <v>-2.6155366056255702</v>
          </cell>
          <cell r="M59">
            <v>-2.6182209255218583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-0.538758554762783</v>
          </cell>
          <cell r="H60">
            <v>-1.4318533563507956</v>
          </cell>
          <cell r="I60">
            <v>-3.0590856677472225</v>
          </cell>
          <cell r="J60">
            <v>-3.0046295197160879</v>
          </cell>
          <cell r="K60">
            <v>-3.0062469659780753</v>
          </cell>
          <cell r="L60">
            <v>-3.0141760787634757</v>
          </cell>
          <cell r="M60">
            <v>-3.0146933388076484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-0.42530265083331348</v>
          </cell>
          <cell r="J61">
            <v>-0.90566736308818396</v>
          </cell>
          <cell r="K61">
            <v>-0.97145305497205681</v>
          </cell>
          <cell r="L61">
            <v>-1.5595540986676131</v>
          </cell>
          <cell r="M61">
            <v>-1.5622982184450629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-4.3182001056630328E-4</v>
          </cell>
          <cell r="H62">
            <v>-5.7848148992039141E-4</v>
          </cell>
          <cell r="I62">
            <v>-0.47570832542048869</v>
          </cell>
          <cell r="J62">
            <v>-0.71468186846872728</v>
          </cell>
          <cell r="K62">
            <v>-0.60681341522897847</v>
          </cell>
          <cell r="L62">
            <v>-0.70800469152818668</v>
          </cell>
          <cell r="M62">
            <v>-0.70553562826725658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-3.7894072722402861E-5</v>
          </cell>
          <cell r="H63">
            <v>-5.1661069758325769E-5</v>
          </cell>
          <cell r="I63">
            <v>-3.5602953550916007E-2</v>
          </cell>
          <cell r="J63">
            <v>-0.28637277783060128</v>
          </cell>
          <cell r="K63">
            <v>-1.6600130277493026</v>
          </cell>
          <cell r="L63">
            <v>-1.7963408186682044</v>
          </cell>
          <cell r="M63">
            <v>-2.5567546683811107</v>
          </cell>
        </row>
        <row r="77">
          <cell r="B77">
            <v>0.83333063830139464</v>
          </cell>
          <cell r="C77">
            <v>1.252367617100075</v>
          </cell>
        </row>
        <row r="78">
          <cell r="B78">
            <v>0.33618852237639352</v>
          </cell>
          <cell r="C78">
            <v>0.43402416202325489</v>
          </cell>
        </row>
        <row r="79">
          <cell r="B79">
            <v>0</v>
          </cell>
          <cell r="C79">
            <v>2.0108064711820712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301.54900529755446</v>
      </c>
      <c r="G2" s="3">
        <f t="shared" ref="G2:K2" si="0">G3+G8+G11+G12+G16+G17+G18+G19</f>
        <v>296.99897293515488</v>
      </c>
      <c r="H2" s="3">
        <f t="shared" si="0"/>
        <v>329.40625356908254</v>
      </c>
      <c r="I2" s="3">
        <f t="shared" si="0"/>
        <v>375.69444825788594</v>
      </c>
      <c r="J2" s="3">
        <f t="shared" si="0"/>
        <v>432.6040288848306</v>
      </c>
      <c r="K2" s="3">
        <f t="shared" si="0"/>
        <v>513.25015825840967</v>
      </c>
      <c r="L2" s="3">
        <f t="shared" ref="L2:O2" si="1">L3+L8+L11+L12+L16+L17+L18+L19</f>
        <v>572.62241508299689</v>
      </c>
      <c r="M2" s="3">
        <f t="shared" si="1"/>
        <v>619.30641233511801</v>
      </c>
      <c r="N2" s="3">
        <f t="shared" si="1"/>
        <v>620.86326764598653</v>
      </c>
      <c r="O2" s="3">
        <f t="shared" si="1"/>
        <v>630.01651585414629</v>
      </c>
      <c r="P2" s="3">
        <f>P3+P8+P11+P12+P16+P17+P18+P19</f>
        <v>623.00948192006649</v>
      </c>
      <c r="Q2" s="3">
        <f>Q3+Q8+Q11+Q12+Q16+Q17+Q18+Q19</f>
        <v>627.86695018986893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46.333861638115707</v>
      </c>
      <c r="G3" s="1">
        <f t="shared" ref="G3:K3" si="4">SUM(G4:G7)</f>
        <v>50.481465014183328</v>
      </c>
      <c r="H3" s="1">
        <f t="shared" si="4"/>
        <v>50.481492695374705</v>
      </c>
      <c r="I3" s="1">
        <f t="shared" si="4"/>
        <v>50.492165204397892</v>
      </c>
      <c r="J3" s="1">
        <f t="shared" si="4"/>
        <v>50.49243794835057</v>
      </c>
      <c r="K3" s="1">
        <f t="shared" si="4"/>
        <v>53.869639464460036</v>
      </c>
      <c r="L3" s="1">
        <f t="shared" ref="L3:O3" si="5">SUM(L4:L7)</f>
        <v>66.830217082356654</v>
      </c>
      <c r="M3" s="1">
        <f t="shared" si="5"/>
        <v>68.101950589468146</v>
      </c>
      <c r="N3" s="1">
        <f t="shared" si="5"/>
        <v>68.101884899970315</v>
      </c>
      <c r="O3" s="1">
        <f t="shared" si="5"/>
        <v>68.101864509780867</v>
      </c>
      <c r="P3" s="1">
        <f>SUM(P4:P7)</f>
        <v>68.101877455992138</v>
      </c>
      <c r="Q3" s="1">
        <f>SUM(Q4:Q7)</f>
        <v>68.101874527348173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11.111899978070449</v>
      </c>
      <c r="G4" s="1" cm="1">
        <f t="array" ref="G4">SUMPRODUCT(("RNWWOD1"=[1]OUT_PrimaryEnergyCons!$A$1:$A$1000)*1,[1]OUT_PrimaryEnergyCons!E$1:E$1000)</f>
        <v>11.952902516342661</v>
      </c>
      <c r="H4" s="1" cm="1">
        <f t="array" ref="H4">SUMPRODUCT(("RNWWOD1"=[1]OUT_PrimaryEnergyCons!$A$1:$A$1000)*1,[1]OUT_PrimaryEnergyCons!F$1:F$1000)</f>
        <v>13.35721134690534</v>
      </c>
      <c r="I4" s="1" cm="1">
        <f t="array" ref="I4">SUMPRODUCT(("RNWWOD1"=[1]OUT_PrimaryEnergyCons!$A$1:$A$1000)*1,[1]OUT_PrimaryEnergyCons!G$1:G$1000)</f>
        <v>15.656178460189912</v>
      </c>
      <c r="J4" s="1" cm="1">
        <f t="array" ref="J4">SUMPRODUCT(("RNWWOD1"=[1]OUT_PrimaryEnergyCons!$A$1:$A$1000)*1,[1]OUT_PrimaryEnergyCons!H$1:H$1000)</f>
        <v>16.424581928943901</v>
      </c>
      <c r="K4" s="1" cm="1">
        <f t="array" ref="K4">SUMPRODUCT(("RNWWOD1"=[1]OUT_PrimaryEnergyCons!$A$1:$A$1000)*1,[1]OUT_PrimaryEnergyCons!I$1:I$1000)</f>
        <v>17.113666358548642</v>
      </c>
      <c r="L4" s="1" cm="1">
        <f t="array" ref="L4">SUMPRODUCT(("RNWWOD1"=[1]OUT_PrimaryEnergyCons!$A$1:$A$1000)*1,[1]OUT_PrimaryEnergyCons!J$1:J$1000)</f>
        <v>17.771670801521381</v>
      </c>
      <c r="M4" s="1" cm="1">
        <f t="array" ref="M4">SUMPRODUCT(("RNWWOD1"=[1]OUT_PrimaryEnergyCons!$A$1:$A$1000)*1,[1]OUT_PrimaryEnergyCons!K$1:K$1000)</f>
        <v>18.429688914306873</v>
      </c>
      <c r="N4" s="1" cm="1">
        <f t="array" ref="N4">SUMPRODUCT(("RNWWOD1"=[1]OUT_PrimaryEnergyCons!$A$1:$A$1000)*1,[1]OUT_PrimaryEnergyCons!L$1:L$1000)</f>
        <v>18.341188686515796</v>
      </c>
      <c r="O4" s="1" cm="1">
        <f t="array" ref="O4">SUMPRODUCT(("RNWWOD1"=[1]OUT_PrimaryEnergyCons!$A$1:$A$1000)*1,[1]OUT_PrimaryEnergyCons!M$1:M$1000)</f>
        <v>18.252672017050806</v>
      </c>
      <c r="P4" s="1" cm="1">
        <f t="array" ref="P4">SUMPRODUCT(("RNWWOD1"=[1]OUT_PrimaryEnergyCons!$A$1:$A$1000)*1,[1]OUT_PrimaryEnergyCons!N$1:N$1000)</f>
        <v>18.164183430729128</v>
      </c>
      <c r="Q4" s="1" cm="1">
        <f t="array" ref="Q4">SUMPRODUCT(("RNWWOD1"=[1]OUT_PrimaryEnergyCons!$A$1:$A$1000)*1,[1]OUT_PrimaryEnergyCons!O$1:O$1000)</f>
        <v>18.075694470389383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7.5116929989675763</v>
      </c>
      <c r="G5" s="1" cm="1">
        <f t="array" ref="G5">SUMPRODUCT(("RNWWOD2"=[1]OUT_PrimaryEnergyCons!$A$1:$A$1000)*1,[1]OUT_PrimaryEnergyCons!E$1:E$1000)</f>
        <v>7.5431601745358394</v>
      </c>
      <c r="H5" s="1" cm="1">
        <f t="array" ref="H5">SUMPRODUCT(("RNWWOD2"=[1]OUT_PrimaryEnergyCons!$A$1:$A$1000)*1,[1]OUT_PrimaryEnergyCons!F$1:F$1000)</f>
        <v>7.5903643580149458</v>
      </c>
      <c r="I5" s="1" cm="1">
        <f t="array" ref="I5">SUMPRODUCT(("RNWWOD2"=[1]OUT_PrimaryEnergyCons!$A$1:$A$1000)*1,[1]OUT_PrimaryEnergyCons!G$1:G$1000)</f>
        <v>7.6690469562921093</v>
      </c>
      <c r="J5" s="1" cm="1">
        <f t="array" ref="J5">SUMPRODUCT(("RNWWOD2"=[1]OUT_PrimaryEnergyCons!$A$1:$A$1000)*1,[1]OUT_PrimaryEnergyCons!H$1:H$1000)</f>
        <v>7.6690391767917578</v>
      </c>
      <c r="K5" s="1" cm="1">
        <f t="array" ref="K5">SUMPRODUCT(("RNWWOD2"=[1]OUT_PrimaryEnergyCons!$A$1:$A$1000)*1,[1]OUT_PrimaryEnergyCons!I$1:I$1000)</f>
        <v>7.6690528264201445</v>
      </c>
      <c r="L5" s="1" cm="1">
        <f t="array" ref="L5">SUMPRODUCT(("RNWWOD2"=[1]OUT_PrimaryEnergyCons!$A$1:$A$1000)*1,[1]OUT_PrimaryEnergyCons!J$1:J$1000)</f>
        <v>7.6690451774153159</v>
      </c>
      <c r="M5" s="1" cm="1">
        <f t="array" ref="M5">SUMPRODUCT(("RNWWOD2"=[1]OUT_PrimaryEnergyCons!$A$1:$A$1000)*1,[1]OUT_PrimaryEnergyCons!K$1:K$1000)</f>
        <v>7.6690560591568602</v>
      </c>
      <c r="N5" s="1" cm="1">
        <f t="array" ref="N5">SUMPRODUCT(("RNWWOD2"=[1]OUT_PrimaryEnergyCons!$A$1:$A$1000)*1,[1]OUT_PrimaryEnergyCons!L$1:L$1000)</f>
        <v>7.6690499559168179</v>
      </c>
      <c r="O5" s="1" cm="1">
        <f t="array" ref="O5">SUMPRODUCT(("RNWWOD2"=[1]OUT_PrimaryEnergyCons!$A$1:$A$1000)*1,[1]OUT_PrimaryEnergyCons!M$1:M$1000)</f>
        <v>7.6690344872150806</v>
      </c>
      <c r="P5" s="1" cm="1">
        <f t="array" ref="P5">SUMPRODUCT(("RNWWOD2"=[1]OUT_PrimaryEnergyCons!$A$1:$A$1000)*1,[1]OUT_PrimaryEnergyCons!N$1:N$1000)</f>
        <v>7.6690425535832505</v>
      </c>
      <c r="Q5" s="1" cm="1">
        <f t="array" ref="Q5">SUMPRODUCT(("RNWWOD2"=[1]OUT_PrimaryEnergyCons!$A$1:$A$1000)*1,[1]OUT_PrimaryEnergyCons!O$1:O$1000)</f>
        <v>7.6690508543048148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3.168266723149205</v>
      </c>
      <c r="G6" s="1" cm="1">
        <f t="array" ref="G6">SUMPRODUCT(("RNWWOD3"=[1]OUT_PrimaryEnergyCons!$A$1:$A$1000)*1,[1]OUT_PrimaryEnergyCons!E$1:E$1000)</f>
        <v>3.4956895482227734</v>
      </c>
      <c r="H6" s="1" cm="1">
        <f t="array" ref="H6">SUMPRODUCT(("RNWWOD3"=[1]OUT_PrimaryEnergyCons!$A$1:$A$1000)*1,[1]OUT_PrimaryEnergyCons!F$1:F$1000)</f>
        <v>3.9868287320193252</v>
      </c>
      <c r="I6" s="1" cm="1">
        <f t="array" ref="I6">SUMPRODUCT(("RNWWOD3"=[1]OUT_PrimaryEnergyCons!$A$1:$A$1000)*1,[1]OUT_PrimaryEnergyCons!G$1:G$1000)</f>
        <v>4.8054039702181033</v>
      </c>
      <c r="J6" s="1" cm="1">
        <f t="array" ref="J6">SUMPRODUCT(("RNWWOD3"=[1]OUT_PrimaryEnergyCons!$A$1:$A$1000)*1,[1]OUT_PrimaryEnergyCons!H$1:H$1000)</f>
        <v>4.8053945599890939</v>
      </c>
      <c r="K6" s="1" cm="1">
        <f t="array" ref="K6">SUMPRODUCT(("RNWWOD3"=[1]OUT_PrimaryEnergyCons!$A$1:$A$1000)*1,[1]OUT_PrimaryEnergyCons!I$1:I$1000)</f>
        <v>4.8054108479451978</v>
      </c>
      <c r="L6" s="1" cm="1">
        <f t="array" ref="L6">SUMPRODUCT(("RNWWOD3"=[1]OUT_PrimaryEnergyCons!$A$1:$A$1000)*1,[1]OUT_PrimaryEnergyCons!J$1:J$1000)</f>
        <v>4.8054038176258791</v>
      </c>
      <c r="M6" s="1" cm="1">
        <f t="array" ref="M6">SUMPRODUCT(("RNWWOD3"=[1]OUT_PrimaryEnergyCons!$A$1:$A$1000)*1,[1]OUT_PrimaryEnergyCons!K$1:K$1000)</f>
        <v>4.8054134948460954</v>
      </c>
      <c r="N6" s="1" cm="1">
        <f t="array" ref="N6">SUMPRODUCT(("RNWWOD3"=[1]OUT_PrimaryEnergyCons!$A$1:$A$1000)*1,[1]OUT_PrimaryEnergyCons!L$1:L$1000)</f>
        <v>4.8054083586337466</v>
      </c>
      <c r="O6" s="1" cm="1">
        <f t="array" ref="O6">SUMPRODUCT(("RNWWOD3"=[1]OUT_PrimaryEnergyCons!$A$1:$A$1000)*1,[1]OUT_PrimaryEnergyCons!M$1:M$1000)</f>
        <v>4.8053932322245592</v>
      </c>
      <c r="P6" s="1" cm="1">
        <f t="array" ref="P6">SUMPRODUCT(("RNWWOD3"=[1]OUT_PrimaryEnergyCons!$A$1:$A$1000)*1,[1]OUT_PrimaryEnergyCons!N$1:N$1000)</f>
        <v>4.8054002532553302</v>
      </c>
      <c r="Q6" s="1" cm="1">
        <f t="array" ref="Q6">SUMPRODUCT(("RNWWOD3"=[1]OUT_PrimaryEnergyCons!$A$1:$A$1000)*1,[1]OUT_PrimaryEnergyCons!O$1:O$1000)</f>
        <v>4.8054101235178805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24.542001937928475</v>
      </c>
      <c r="G7" s="1" cm="1">
        <f t="array" ref="G7">SUMPRODUCT(("RNWWOD4"=[1]OUT_PrimaryEnergyCons!$A$1:$A$1000)*1+("RNWWOD5"=[1]OUT_PrimaryEnergyCons!$A$1:$A$1000)*1,[1]OUT_PrimaryEnergyCons!E$1:E$1000)</f>
        <v>27.489712775082058</v>
      </c>
      <c r="H7" s="1" cm="1">
        <f t="array" ref="H7">SUMPRODUCT(("RNWWOD4"=[1]OUT_PrimaryEnergyCons!$A$1:$A$1000)*1+("RNWWOD5"=[1]OUT_PrimaryEnergyCons!$A$1:$A$1000)*1,[1]OUT_PrimaryEnergyCons!F$1:F$1000)</f>
        <v>25.547088258435092</v>
      </c>
      <c r="I7" s="1" cm="1">
        <f t="array" ref="I7">SUMPRODUCT(("RNWWOD4"=[1]OUT_PrimaryEnergyCons!$A$1:$A$1000)*1+("RNWWOD5"=[1]OUT_PrimaryEnergyCons!$A$1:$A$1000)*1,[1]OUT_PrimaryEnergyCons!G$1:G$1000)</f>
        <v>22.361535817697767</v>
      </c>
      <c r="J7" s="1" cm="1">
        <f t="array" ref="J7">SUMPRODUCT(("RNWWOD4"=[1]OUT_PrimaryEnergyCons!$A$1:$A$1000)*1+("RNWWOD5"=[1]OUT_PrimaryEnergyCons!$A$1:$A$1000)*1,[1]OUT_PrimaryEnergyCons!H$1:H$1000)</f>
        <v>21.593422282625816</v>
      </c>
      <c r="K7" s="1" cm="1">
        <f t="array" ref="K7">SUMPRODUCT(("RNWWOD4"=[1]OUT_PrimaryEnergyCons!$A$1:$A$1000)*1+("RNWWOD5"=[1]OUT_PrimaryEnergyCons!$A$1:$A$1000)*1,[1]OUT_PrimaryEnergyCons!I$1:I$1000)</f>
        <v>24.281509431546048</v>
      </c>
      <c r="L7" s="1" cm="1">
        <f t="array" ref="L7">SUMPRODUCT(("RNWWOD4"=[1]OUT_PrimaryEnergyCons!$A$1:$A$1000)*1+("RNWWOD5"=[1]OUT_PrimaryEnergyCons!$A$1:$A$1000)*1,[1]OUT_PrimaryEnergyCons!J$1:J$1000)</f>
        <v>36.584097285794073</v>
      </c>
      <c r="M7" s="1" cm="1">
        <f t="array" ref="M7">SUMPRODUCT(("RNWWOD4"=[1]OUT_PrimaryEnergyCons!$A$1:$A$1000)*1+("RNWWOD5"=[1]OUT_PrimaryEnergyCons!$A$1:$A$1000)*1,[1]OUT_PrimaryEnergyCons!K$1:K$1000)</f>
        <v>37.197792121158315</v>
      </c>
      <c r="N7" s="1" cm="1">
        <f t="array" ref="N7">SUMPRODUCT(("RNWWOD4"=[1]OUT_PrimaryEnergyCons!$A$1:$A$1000)*1+("RNWWOD5"=[1]OUT_PrimaryEnergyCons!$A$1:$A$1000)*1,[1]OUT_PrimaryEnergyCons!L$1:L$1000)</f>
        <v>37.286237898903963</v>
      </c>
      <c r="O7" s="1" cm="1">
        <f t="array" ref="O7">SUMPRODUCT(("RNWWOD4"=[1]OUT_PrimaryEnergyCons!$A$1:$A$1000)*1+("RNWWOD5"=[1]OUT_PrimaryEnergyCons!$A$1:$A$1000)*1,[1]OUT_PrimaryEnergyCons!M$1:M$1000)</f>
        <v>37.374764773290423</v>
      </c>
      <c r="P7" s="1" cm="1">
        <f t="array" ref="P7">SUMPRODUCT(("RNWWOD4"=[1]OUT_PrimaryEnergyCons!$A$1:$A$1000)*1+("RNWWOD5"=[1]OUT_PrimaryEnergyCons!$A$1:$A$1000)*1,[1]OUT_PrimaryEnergyCons!N$1:N$1000)</f>
        <v>37.463251218424432</v>
      </c>
      <c r="Q7" s="1" cm="1">
        <f t="array" ref="Q7">SUMPRODUCT(("RNWWOD4"=[1]OUT_PrimaryEnergyCons!$A$1:$A$1000)*1+("RNWWOD5"=[1]OUT_PrimaryEnergyCons!$A$1:$A$1000)*1,[1]OUT_PrimaryEnergyCons!O$1:O$1000)</f>
        <v>37.551719079136092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70.032650767286867</v>
      </c>
      <c r="G8" s="1">
        <f t="shared" ref="G8:K8" si="9">SUM(G9:G10)</f>
        <v>70.326472914581046</v>
      </c>
      <c r="H8" s="1">
        <f t="shared" si="9"/>
        <v>70.106507576020533</v>
      </c>
      <c r="I8" s="1">
        <f t="shared" si="9"/>
        <v>69.140730705001431</v>
      </c>
      <c r="J8" s="1">
        <f t="shared" si="9"/>
        <v>69.040803570944604</v>
      </c>
      <c r="K8" s="1">
        <f t="shared" si="9"/>
        <v>78.226893404638645</v>
      </c>
      <c r="L8" s="1">
        <f t="shared" ref="L8:O8" si="10">SUM(L9:L10)</f>
        <v>80.556290273454636</v>
      </c>
      <c r="M8" s="1">
        <f t="shared" si="10"/>
        <v>83.828060113192265</v>
      </c>
      <c r="N8" s="1">
        <f t="shared" si="10"/>
        <v>81.468707964153481</v>
      </c>
      <c r="O8" s="1">
        <f t="shared" si="10"/>
        <v>81.530041691221797</v>
      </c>
      <c r="P8" s="1">
        <f>SUM(P9:P10)</f>
        <v>81.517063419195907</v>
      </c>
      <c r="Q8" s="1">
        <f>SUM(Q9:Q10)</f>
        <v>81.595585599959804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35.931856438619327</v>
      </c>
      <c r="G9" s="1" cm="1">
        <f t="array" ref="G9">SUMPRODUCT(("RNNWWST1"=[1]OUT_PrimaryEnergyCons!$A$1:$A$1000)*1,[1]OUT_PrimaryEnergyCons!E$1:E$1000)</f>
        <v>36.225730271005233</v>
      </c>
      <c r="H9" s="1" cm="1">
        <f t="array" ref="H9">SUMPRODUCT(("RNNWWST1"=[1]OUT_PrimaryEnergyCons!$A$1:$A$1000)*1,[1]OUT_PrimaryEnergyCons!F$1:F$1000)</f>
        <v>36.003526288021526</v>
      </c>
      <c r="I9" s="1" cm="1">
        <f t="array" ref="I9">SUMPRODUCT(("RNNWWST1"=[1]OUT_PrimaryEnergyCons!$A$1:$A$1000)*1,[1]OUT_PrimaryEnergyCons!G$1:G$1000)</f>
        <v>35.039998183853761</v>
      </c>
      <c r="J9" s="1" cm="1">
        <f t="array" ref="J9">SUMPRODUCT(("RNNWWST1"=[1]OUT_PrimaryEnergyCons!$A$1:$A$1000)*1,[1]OUT_PrimaryEnergyCons!H$1:H$1000)</f>
        <v>34.937641390051404</v>
      </c>
      <c r="K9" s="1" cm="1">
        <f t="array" ref="K9">SUMPRODUCT(("RNNWWST1"=[1]OUT_PrimaryEnergyCons!$A$1:$A$1000)*1,[1]OUT_PrimaryEnergyCons!I$1:I$1000)</f>
        <v>37.252298790104895</v>
      </c>
      <c r="L9" s="1" cm="1">
        <f t="array" ref="L9">SUMPRODUCT(("RNNWWST1"=[1]OUT_PrimaryEnergyCons!$A$1:$A$1000)*1,[1]OUT_PrimaryEnergyCons!J$1:J$1000)</f>
        <v>37.696623368488005</v>
      </c>
      <c r="M9" s="1" cm="1">
        <f t="array" ref="M9">SUMPRODUCT(("RNNWWST1"=[1]OUT_PrimaryEnergyCons!$A$1:$A$1000)*1,[1]OUT_PrimaryEnergyCons!K$1:K$1000)</f>
        <v>39.221665229291517</v>
      </c>
      <c r="N9" s="1" cm="1">
        <f t="array" ref="N9">SUMPRODUCT(("RNNWWST1"=[1]OUT_PrimaryEnergyCons!$A$1:$A$1000)*1,[1]OUT_PrimaryEnergyCons!L$1:L$1000)</f>
        <v>36.862157206745181</v>
      </c>
      <c r="O9" s="1" cm="1">
        <f t="array" ref="O9">SUMPRODUCT(("RNNWWST1"=[1]OUT_PrimaryEnergyCons!$A$1:$A$1000)*1,[1]OUT_PrimaryEnergyCons!M$1:M$1000)</f>
        <v>36.261067199527183</v>
      </c>
      <c r="P9" s="1" cm="1">
        <f t="array" ref="P9">SUMPRODUCT(("RNNWWST1"=[1]OUT_PrimaryEnergyCons!$A$1:$A$1000)*1,[1]OUT_PrimaryEnergyCons!N$1:N$1000)</f>
        <v>36.246752204852392</v>
      </c>
      <c r="Q9" s="1" cm="1">
        <f t="array" ref="Q9">SUMPRODUCT(("RNNWWST1"=[1]OUT_PrimaryEnergyCons!$A$1:$A$1000)*1,[1]OUT_PrimaryEnergyCons!O$1:O$1000)</f>
        <v>36.283240657856382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34.10079432866754</v>
      </c>
      <c r="G10" s="1" cm="1">
        <f t="array" ref="G10">SUMPRODUCT(("RNWWST1"=[1]OUT_PrimaryEnergyCons!$A$1:$A$1000)*1,[1]OUT_PrimaryEnergyCons!E$1:E$1000)</f>
        <v>34.100742643575821</v>
      </c>
      <c r="H10" s="1" cm="1">
        <f t="array" ref="H10">SUMPRODUCT(("RNWWST1"=[1]OUT_PrimaryEnergyCons!$A$1:$A$1000)*1,[1]OUT_PrimaryEnergyCons!F$1:F$1000)</f>
        <v>34.102981287999</v>
      </c>
      <c r="I10" s="1" cm="1">
        <f t="array" ref="I10">SUMPRODUCT(("RNWWST1"=[1]OUT_PrimaryEnergyCons!$A$1:$A$1000)*1,[1]OUT_PrimaryEnergyCons!G$1:G$1000)</f>
        <v>34.10073252114767</v>
      </c>
      <c r="J10" s="1" cm="1">
        <f t="array" ref="J10">SUMPRODUCT(("RNWWST1"=[1]OUT_PrimaryEnergyCons!$A$1:$A$1000)*1,[1]OUT_PrimaryEnergyCons!H$1:H$1000)</f>
        <v>34.1031621808932</v>
      </c>
      <c r="K10" s="1" cm="1">
        <f t="array" ref="K10">SUMPRODUCT(("RNWWST1"=[1]OUT_PrimaryEnergyCons!$A$1:$A$1000)*1,[1]OUT_PrimaryEnergyCons!I$1:I$1000)</f>
        <v>40.97459461453375</v>
      </c>
      <c r="L10" s="1" cm="1">
        <f t="array" ref="L10">SUMPRODUCT(("RNWWST1"=[1]OUT_PrimaryEnergyCons!$A$1:$A$1000)*1,[1]OUT_PrimaryEnergyCons!J$1:J$1000)</f>
        <v>42.85966690496663</v>
      </c>
      <c r="M10" s="1" cm="1">
        <f t="array" ref="M10">SUMPRODUCT(("RNWWST1"=[1]OUT_PrimaryEnergyCons!$A$1:$A$1000)*1,[1]OUT_PrimaryEnergyCons!K$1:K$1000)</f>
        <v>44.606394883900748</v>
      </c>
      <c r="N10" s="1" cm="1">
        <f t="array" ref="N10">SUMPRODUCT(("RNWWST1"=[1]OUT_PrimaryEnergyCons!$A$1:$A$1000)*1,[1]OUT_PrimaryEnergyCons!L$1:L$1000)</f>
        <v>44.606550757408293</v>
      </c>
      <c r="O10" s="1" cm="1">
        <f t="array" ref="O10">SUMPRODUCT(("RNWWST1"=[1]OUT_PrimaryEnergyCons!$A$1:$A$1000)*1,[1]OUT_PrimaryEnergyCons!M$1:M$1000)</f>
        <v>45.268974491694614</v>
      </c>
      <c r="P10" s="1" cm="1">
        <f t="array" ref="P10">SUMPRODUCT(("RNWWST1"=[1]OUT_PrimaryEnergyCons!$A$1:$A$1000)*1,[1]OUT_PrimaryEnergyCons!N$1:N$1000)</f>
        <v>45.270311214343515</v>
      </c>
      <c r="Q10" s="1" cm="1">
        <f t="array" ref="Q10">SUMPRODUCT(("RNWWST1"=[1]OUT_PrimaryEnergyCons!$A$1:$A$1000)*1,[1]OUT_PrimaryEnergyCons!O$1:O$1000)</f>
        <v>45.312344942103429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3.7981578767502699</v>
      </c>
      <c r="G11" s="1" cm="1">
        <f t="array" ref="G11">SUMPRODUCT(("mnr"=[1]OUT_PrimaryEnergyCons!$C$1:$C$1000)*1,[1]OUT_PrimaryEnergyCons!E$1:E$1000)</f>
        <v>11.282414008062025</v>
      </c>
      <c r="H11" s="1" cm="1">
        <f t="array" ref="H11">SUMPRODUCT(("mnr"=[1]OUT_PrimaryEnergyCons!$C$1:$C$1000)*1,[1]OUT_PrimaryEnergyCons!F$1:F$1000)</f>
        <v>12.540389798213319</v>
      </c>
      <c r="I11" s="1" cm="1">
        <f t="array" ref="I11">SUMPRODUCT(("mnr"=[1]OUT_PrimaryEnergyCons!$C$1:$C$1000)*1,[1]OUT_PrimaryEnergyCons!G$1:G$1000)</f>
        <v>12.540472231866433</v>
      </c>
      <c r="J11" s="1" cm="1">
        <f t="array" ref="J11">SUMPRODUCT(("mnr"=[1]OUT_PrimaryEnergyCons!$C$1:$C$1000)*1,[1]OUT_PrimaryEnergyCons!H$1:H$1000)</f>
        <v>12.540487240723625</v>
      </c>
      <c r="K11" s="1" cm="1">
        <f t="array" ref="K11">SUMPRODUCT(("mnr"=[1]OUT_PrimaryEnergyCons!$C$1:$C$1000)*1,[1]OUT_PrimaryEnergyCons!I$1:I$1000)</f>
        <v>12.576215707802683</v>
      </c>
      <c r="L11" s="1" cm="1">
        <f t="array" ref="L11">SUMPRODUCT(("mnr"=[1]OUT_PrimaryEnergyCons!$C$1:$C$1000)*1,[1]OUT_PrimaryEnergyCons!J$1:J$1000)</f>
        <v>13.037875722009733</v>
      </c>
      <c r="M11" s="1" cm="1">
        <f t="array" ref="M11">SUMPRODUCT(("mnr"=[1]OUT_PrimaryEnergyCons!$C$1:$C$1000)*1,[1]OUT_PrimaryEnergyCons!K$1:K$1000)</f>
        <v>23.45365383095168</v>
      </c>
      <c r="N11" s="1" cm="1">
        <f t="array" ref="N11">SUMPRODUCT(("mnr"=[1]OUT_PrimaryEnergyCons!$C$1:$C$1000)*1,[1]OUT_PrimaryEnergyCons!L$1:L$1000)</f>
        <v>23.453663500942678</v>
      </c>
      <c r="O11" s="1" cm="1">
        <f t="array" ref="O11">SUMPRODUCT(("mnr"=[1]OUT_PrimaryEnergyCons!$C$1:$C$1000)*1,[1]OUT_PrimaryEnergyCons!M$1:M$1000)</f>
        <v>23.453683864296419</v>
      </c>
      <c r="P11" s="1" cm="1">
        <f t="array" ref="P11">SUMPRODUCT(("mnr"=[1]OUT_PrimaryEnergyCons!$C$1:$C$1000)*1,[1]OUT_PrimaryEnergyCons!N$1:N$1000)</f>
        <v>23.453708088106353</v>
      </c>
      <c r="Q11" s="1" cm="1">
        <f t="array" ref="Q11">SUMPRODUCT(("mnr"=[1]OUT_PrimaryEnergyCons!$C$1:$C$1000)*1,[1]OUT_PrimaryEnergyCons!O$1:O$1000)</f>
        <v>23.454083288266091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149.43058578085655</v>
      </c>
      <c r="G12" s="1">
        <f t="shared" ref="G12:K12" si="11">SUM(G13:G15)</f>
        <v>125.62218076918776</v>
      </c>
      <c r="H12" s="1">
        <f t="shared" si="11"/>
        <v>136.82474971952129</v>
      </c>
      <c r="I12" s="1">
        <f t="shared" si="11"/>
        <v>151.90967283360339</v>
      </c>
      <c r="J12" s="1">
        <f t="shared" si="11"/>
        <v>152.84488467234416</v>
      </c>
      <c r="K12" s="1">
        <f t="shared" si="11"/>
        <v>155.2497847614566</v>
      </c>
      <c r="L12" s="1">
        <f t="shared" ref="L12:O12" si="12">SUM(L13:L15)</f>
        <v>157.28314148472867</v>
      </c>
      <c r="M12" s="1">
        <f t="shared" si="12"/>
        <v>159.55674490617545</v>
      </c>
      <c r="N12" s="1">
        <f t="shared" si="12"/>
        <v>160.82026662496867</v>
      </c>
      <c r="O12" s="1">
        <f t="shared" si="12"/>
        <v>168.09405103615995</v>
      </c>
      <c r="P12" s="1">
        <f>SUM(P13:P15)</f>
        <v>161.90796663661757</v>
      </c>
      <c r="Q12" s="1">
        <f>SUM(Q13:Q15)</f>
        <v>164.251104950372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66.745706387282468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49.798871635010556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68.873702601023979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67.485207376415474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69.602600558758681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72.200260019843967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74.384218551090569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74.836104856115298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74.83609909326114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74.836106531376799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74.836104035608258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74.836099800200401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66.632452906479017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55.764149227251089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65.602927636489156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67.157213760683021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66.883787769983329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66.114572371877955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65.531516028532963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67.134704023088148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67.13471562333433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67.134714490460965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67.134726850197552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67.134770502201008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16.052426487095062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20.059159906926119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2.3481194820081601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17.2672516965049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16.358496343602152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16.934952369734681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17.367406905105153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17.585936026972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18.849451908373204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26.123230014322182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19.937135750811766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22.280234647970577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12.556490985919876</v>
      </c>
      <c r="G16" s="1" cm="1">
        <f t="array" ref="G16">SUMPRODUCT(ISNUMBER(SEARCH("SOL",[1]OUT_PrimaryEnergyCons!$C$1:$C$1000))*1,[1]OUT_PrimaryEnergyCons!E$1:E$1000)</f>
        <v>16.522360541816241</v>
      </c>
      <c r="H16" s="1" cm="1">
        <f t="array" ref="H16">SUMPRODUCT(ISNUMBER(SEARCH("SOL",[1]OUT_PrimaryEnergyCons!$C$1:$C$1000))*1,[1]OUT_PrimaryEnergyCons!F$1:F$1000)</f>
        <v>32.095795099267661</v>
      </c>
      <c r="I16" s="1" cm="1">
        <f t="array" ref="I16">SUMPRODUCT(ISNUMBER(SEARCH("SOL",[1]OUT_PrimaryEnergyCons!$C$1:$C$1000))*1,[1]OUT_PrimaryEnergyCons!G$1:G$1000)</f>
        <v>50.085613962330704</v>
      </c>
      <c r="J16" s="1" cm="1">
        <f t="array" ref="J16">SUMPRODUCT(ISNUMBER(SEARCH("SOL",[1]OUT_PrimaryEnergyCons!$C$1:$C$1000))*1,[1]OUT_PrimaryEnergyCons!H$1:H$1000)</f>
        <v>84.792275791931672</v>
      </c>
      <c r="K16" s="1" cm="1">
        <f t="array" ref="K16">SUMPRODUCT(ISNUMBER(SEARCH("SOL",[1]OUT_PrimaryEnergyCons!$C$1:$C$1000))*1,[1]OUT_PrimaryEnergyCons!I$1:I$1000)</f>
        <v>133.09407913192922</v>
      </c>
      <c r="L16" s="1" cm="1">
        <f t="array" ref="L16">SUMPRODUCT(ISNUMBER(SEARCH("SOL",[1]OUT_PrimaryEnergyCons!$C$1:$C$1000))*1,[1]OUT_PrimaryEnergyCons!J$1:J$1000)</f>
        <v>161.35784564567356</v>
      </c>
      <c r="M16" s="1" cm="1">
        <f t="array" ref="M16">SUMPRODUCT(ISNUMBER(SEARCH("SOL",[1]OUT_PrimaryEnergyCons!$C$1:$C$1000))*1,[1]OUT_PrimaryEnergyCons!K$1:K$1000)</f>
        <v>177.50044468963895</v>
      </c>
      <c r="N16" s="1" cm="1">
        <f t="array" ref="N16">SUMPRODUCT(ISNUMBER(SEARCH("SOL",[1]OUT_PrimaryEnergyCons!$C$1:$C$1000))*1,[1]OUT_PrimaryEnergyCons!L$1:L$1000)</f>
        <v>180.00138536043832</v>
      </c>
      <c r="O16" s="1" cm="1">
        <f t="array" ref="O16">SUMPRODUCT(ISNUMBER(SEARCH("SOL",[1]OUT_PrimaryEnergyCons!$C$1:$C$1000))*1,[1]OUT_PrimaryEnergyCons!M$1:M$1000)</f>
        <v>180.00146198990547</v>
      </c>
      <c r="P16" s="1" cm="1">
        <f t="array" ref="P16">SUMPRODUCT(ISNUMBER(SEARCH("SOL",[1]OUT_PrimaryEnergyCons!$C$1:$C$1000))*1,[1]OUT_PrimaryEnergyCons!N$1:N$1000)</f>
        <v>180.00153397749929</v>
      </c>
      <c r="Q16" s="1" cm="1">
        <f t="array" ref="Q16">SUMPRODUCT(ISNUMBER(SEARCH("SOL",[1]OUT_PrimaryEnergyCons!$C$1:$C$1000))*1,[1]OUT_PrimaryEnergyCons!O$1:O$1000)</f>
        <v>180.0031623549269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0.52413259248157895</v>
      </c>
      <c r="G17" s="1" cm="1">
        <f t="array" ref="G17">SUMPRODUCT(ISNUMBER(SEARCH("wnd",[1]OUT_PrimaryEnergyCons!$C$1:$C$1000))*1,[1]OUT_PrimaryEnergyCons!E$1:E$1000)</f>
        <v>0.54542448655298559</v>
      </c>
      <c r="H17" s="1" cm="1">
        <f t="array" ref="H17">SUMPRODUCT(ISNUMBER(SEARCH("wnd",[1]OUT_PrimaryEnergyCons!$C$1:$C$1000))*1,[1]OUT_PrimaryEnergyCons!F$1:F$1000)</f>
        <v>0.503297084969484</v>
      </c>
      <c r="I17" s="1" cm="1">
        <f t="array" ref="I17">SUMPRODUCT(ISNUMBER(SEARCH("wnd",[1]OUT_PrimaryEnergyCons!$C$1:$C$1000))*1,[1]OUT_PrimaryEnergyCons!G$1:G$1000)</f>
        <v>2.0503718804812876</v>
      </c>
      <c r="J17" s="1" cm="1">
        <f t="array" ref="J17">SUMPRODUCT(ISNUMBER(SEARCH("wnd",[1]OUT_PrimaryEnergyCons!$C$1:$C$1000))*1,[1]OUT_PrimaryEnergyCons!H$1:H$1000)</f>
        <v>3.6359507008443148</v>
      </c>
      <c r="K17" s="1" cm="1">
        <f t="array" ref="K17">SUMPRODUCT(ISNUMBER(SEARCH("wnd",[1]OUT_PrimaryEnergyCons!$C$1:$C$1000))*1,[1]OUT_PrimaryEnergyCons!I$1:I$1000)</f>
        <v>4.680121136621163</v>
      </c>
      <c r="L17" s="1" cm="1">
        <f t="array" ref="L17">SUMPRODUCT(ISNUMBER(SEARCH("wnd",[1]OUT_PrimaryEnergyCons!$C$1:$C$1000))*1,[1]OUT_PrimaryEnergyCons!J$1:J$1000)</f>
        <v>10.322195712440989</v>
      </c>
      <c r="M17" s="1" cm="1">
        <f t="array" ref="M17">SUMPRODUCT(ISNUMBER(SEARCH("wnd",[1]OUT_PrimaryEnergyCons!$C$1:$C$1000))*1,[1]OUT_PrimaryEnergyCons!K$1:K$1000)</f>
        <v>11.737043078463376</v>
      </c>
      <c r="N17" s="1" cm="1">
        <f t="array" ref="N17">SUMPRODUCT(ISNUMBER(SEARCH("wnd",[1]OUT_PrimaryEnergyCons!$C$1:$C$1000))*1,[1]OUT_PrimaryEnergyCons!L$1:L$1000)</f>
        <v>11.738853362061716</v>
      </c>
      <c r="O17" s="1" cm="1">
        <f t="array" ref="O17">SUMPRODUCT(ISNUMBER(SEARCH("wnd",[1]OUT_PrimaryEnergyCons!$C$1:$C$1000))*1,[1]OUT_PrimaryEnergyCons!M$1:M$1000)</f>
        <v>11.741759663200448</v>
      </c>
      <c r="P17" s="1" cm="1">
        <f t="array" ref="P17">SUMPRODUCT(ISNUMBER(SEARCH("wnd",[1]OUT_PrimaryEnergyCons!$C$1:$C$1000))*1,[1]OUT_PrimaryEnergyCons!N$1:N$1000)</f>
        <v>11.741790990665448</v>
      </c>
      <c r="Q17" s="1" cm="1">
        <f t="array" ref="Q17">SUMPRODUCT(ISNUMBER(SEARCH("wnd",[1]OUT_PrimaryEnergyCons!$C$1:$C$1000))*1,[1]OUT_PrimaryEnergyCons!O$1:O$1000)</f>
        <v>11.749966206464517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18.873125656143603</v>
      </c>
      <c r="G18" s="1">
        <f>[1]Overview!C$9-G19</f>
        <v>22.218655200771551</v>
      </c>
      <c r="H18" s="1">
        <f>[1]Overview!D$9-H19</f>
        <v>26.854021595715526</v>
      </c>
      <c r="I18" s="1">
        <f>[1]Overview!E$9-I19</f>
        <v>39.475421440204784</v>
      </c>
      <c r="J18" s="1">
        <f>[1]Overview!F$9-J19</f>
        <v>59.257188959691632</v>
      </c>
      <c r="K18" s="1">
        <f>[1]Overview!G$9-K19</f>
        <v>75.548451311370314</v>
      </c>
      <c r="L18" s="1">
        <f>[1]Overview!H$9-L19</f>
        <v>82.332049203934673</v>
      </c>
      <c r="M18" s="1">
        <f>[1]Overview!I$9-M19</f>
        <v>93.214680916479836</v>
      </c>
      <c r="N18" s="1">
        <f>[1]Overview!J$9-N19</f>
        <v>95.278505933451399</v>
      </c>
      <c r="O18" s="1">
        <f>[1]Overview!K$9-O19</f>
        <v>97.093653099581232</v>
      </c>
      <c r="P18" s="1">
        <f>[1]Overview!L$9-P19</f>
        <v>96.285541351989806</v>
      </c>
      <c r="Q18" s="1">
        <f>[1]Overview!M$9-Q19</f>
        <v>98.71117326253146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4.9733401310481729E-3</v>
      </c>
      <c r="L19" s="1">
        <f>+[1]Overview!H$28</f>
        <v>0.90279995839796234</v>
      </c>
      <c r="M19" s="1">
        <f>+[1]Overview!I$28</f>
        <v>1.9138342107483313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779.72743011360831</v>
      </c>
      <c r="G20" s="3">
        <f t="shared" si="13"/>
        <v>701.80090814079722</v>
      </c>
      <c r="H20" s="3">
        <f t="shared" si="13"/>
        <v>609.00737383861508</v>
      </c>
      <c r="I20" s="3">
        <f t="shared" si="13"/>
        <v>547.28264467109886</v>
      </c>
      <c r="J20" s="3">
        <f t="shared" si="13"/>
        <v>411.92550151994249</v>
      </c>
      <c r="K20" s="3">
        <f t="shared" si="13"/>
        <v>283.12573596204169</v>
      </c>
      <c r="L20" s="3">
        <f t="shared" ref="L20:O20" si="14">SUM(L21:L22,L41,L50:L51,L56)</f>
        <v>164.65470760209556</v>
      </c>
      <c r="M20" s="3">
        <f t="shared" si="14"/>
        <v>144.92439421497363</v>
      </c>
      <c r="N20" s="3">
        <f t="shared" si="14"/>
        <v>149.59084815825972</v>
      </c>
      <c r="O20" s="3">
        <f t="shared" si="14"/>
        <v>171.25048005865662</v>
      </c>
      <c r="P20" s="3">
        <f>SUM(P21:P22,P41,P50:P51,P56)</f>
        <v>175.98187620811663</v>
      </c>
      <c r="Q20" s="3">
        <f>SUM(Q21:Q22,Q41,Q50:Q51,Q56)</f>
        <v>181.48194825689055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3.660074790283339</v>
      </c>
      <c r="G21" s="1" cm="1">
        <f t="array" ref="G21">SUMPRODUCT(("COA"=[1]OUT_PrimaryEnergyCons!$C$4:$C$10000)*1,[1]OUT_PrimaryEnergyCons!E$4:E$10000)</f>
        <v>3.5647896422384777</v>
      </c>
      <c r="H21" s="1" cm="1">
        <f t="array" ref="H21">SUMPRODUCT(("COA"=[1]OUT_PrimaryEnergyCons!$C$4:$C$10000)*1,[1]OUT_PrimaryEnergyCons!F$4:F$10000)</f>
        <v>4.3441085647553584E-2</v>
      </c>
      <c r="I21" s="1" cm="1">
        <f t="array" ref="I21">SUMPRODUCT(("COA"=[1]OUT_PrimaryEnergyCons!$C$4:$C$10000)*1,[1]OUT_PrimaryEnergyCons!G$4:G$10000)</f>
        <v>9.2040813017608171E-3</v>
      </c>
      <c r="J21" s="1" cm="1">
        <f t="array" ref="J21">SUMPRODUCT(("COA"=[1]OUT_PrimaryEnergyCons!$C$4:$C$10000)*1,[1]OUT_PrimaryEnergyCons!H$4:H$10000)</f>
        <v>6.0500741421248335E-3</v>
      </c>
      <c r="K21" s="1" cm="1">
        <f t="array" ref="K21">SUMPRODUCT(("COA"=[1]OUT_PrimaryEnergyCons!$C$4:$C$10000)*1,[1]OUT_PrimaryEnergyCons!I$4:I$10000)</f>
        <v>7.3993789970560209E-3</v>
      </c>
      <c r="L21" s="1" cm="1">
        <f t="array" ref="L21">SUMPRODUCT(("COA"=[1]OUT_PrimaryEnergyCons!$C$4:$C$10000)*1,[1]OUT_PrimaryEnergyCons!J$4:J$10000)</f>
        <v>3.5656252983064848E-3</v>
      </c>
      <c r="M21" s="1" cm="1">
        <f t="array" ref="M21">SUMPRODUCT(("COA"=[1]OUT_PrimaryEnergyCons!$C$4:$C$10000)*1,[1]OUT_PrimaryEnergyCons!K$4:K$10000)</f>
        <v>6.0679650649007179E-5</v>
      </c>
      <c r="N21" s="1" cm="1">
        <f t="array" ref="N21">SUMPRODUCT(("COA"=[1]OUT_PrimaryEnergyCons!$C$4:$C$10000)*1,[1]OUT_PrimaryEnergyCons!L$4:L$10000)</f>
        <v>9.8439720406752777E-5</v>
      </c>
      <c r="O21" s="1" cm="1">
        <f t="array" ref="O21">SUMPRODUCT(("COA"=[1]OUT_PrimaryEnergyCons!$C$4:$C$10000)*1,[1]OUT_PrimaryEnergyCons!M$4:M$10000)</f>
        <v>1.1170452887255908E-4</v>
      </c>
      <c r="P21" s="1" cm="1">
        <f t="array" ref="P21">SUMPRODUCT(("COA"=[1]OUT_PrimaryEnergyCons!$C$4:$C$10000)*1,[1]OUT_PrimaryEnergyCons!N$4:N$10000)</f>
        <v>1.1582959920216714E-4</v>
      </c>
      <c r="Q21" s="1" cm="1">
        <f t="array" ref="Q21">SUMPRODUCT(("COA"=[1]OUT_PrimaryEnergyCons!$C$4:$C$10000)*1,[1]OUT_PrimaryEnergyCons!O$4:O$10000)</f>
        <v>1.5757991956825548E-4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310.45458512618882</v>
      </c>
      <c r="G22" s="1">
        <f t="shared" ref="G22:K22" si="15">G23+G29</f>
        <v>286.84194427027199</v>
      </c>
      <c r="H22" s="1">
        <f t="shared" si="15"/>
        <v>221.23513307129522</v>
      </c>
      <c r="I22" s="1">
        <f t="shared" si="15"/>
        <v>175.45202923634432</v>
      </c>
      <c r="J22" s="1">
        <f t="shared" si="15"/>
        <v>108.3454264309959</v>
      </c>
      <c r="K22" s="1">
        <f t="shared" si="15"/>
        <v>80.112110572280159</v>
      </c>
      <c r="L22" s="1">
        <f t="shared" ref="L22:O22" si="16">L23+L29</f>
        <v>88.09483743982986</v>
      </c>
      <c r="M22" s="1">
        <f t="shared" si="16"/>
        <v>97.903029026379244</v>
      </c>
      <c r="N22" s="1">
        <f t="shared" si="16"/>
        <v>96.399667490585756</v>
      </c>
      <c r="O22" s="1">
        <f t="shared" si="16"/>
        <v>97.605695870373921</v>
      </c>
      <c r="P22" s="1">
        <f>P23+P29</f>
        <v>98.743150856839165</v>
      </c>
      <c r="Q22" s="1">
        <f>Q23+Q29</f>
        <v>100.30093601050473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304.31917417487631</v>
      </c>
      <c r="G23" s="1">
        <f t="shared" ref="G23:K23" si="20">SUM(G24:G28)</f>
        <v>280.70699191429048</v>
      </c>
      <c r="H23" s="1">
        <f t="shared" si="20"/>
        <v>215.09971051338408</v>
      </c>
      <c r="I23" s="1">
        <f t="shared" si="20"/>
        <v>164.529992499749</v>
      </c>
      <c r="J23" s="1">
        <f t="shared" si="20"/>
        <v>84.962952959279662</v>
      </c>
      <c r="K23" s="1">
        <f t="shared" si="20"/>
        <v>37.720836110131806</v>
      </c>
      <c r="L23" s="1">
        <f t="shared" ref="L23:O23" si="21">SUM(L24:L28)</f>
        <v>15.852925689058683</v>
      </c>
      <c r="M23" s="1">
        <f t="shared" si="21"/>
        <v>0</v>
      </c>
      <c r="N23" s="1">
        <f t="shared" si="21"/>
        <v>1.3042880482858929E-3</v>
      </c>
      <c r="O23" s="1">
        <f t="shared" si="21"/>
        <v>1.5750128020421794E-3</v>
      </c>
      <c r="P23" s="1">
        <f>SUM(P24:P28)</f>
        <v>1.6493649412942699E-3</v>
      </c>
      <c r="Q23" s="1">
        <f>SUM(Q24:Q28)</f>
        <v>2.7023841980582664E-3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101.90426368374339</v>
      </c>
      <c r="G24" s="1" cm="1">
        <f t="array" ref="G24">SUMPRODUCT(("LFO"=[1]OUT_PrimaryEnergyCons!$C$4:$C$10000)*1,[1]OUT_PrimaryEnergyCons!E$4:E$10000)</f>
        <v>88.222549253317908</v>
      </c>
      <c r="H24" s="1" cm="1">
        <f t="array" ref="H24">SUMPRODUCT(("LFO"=[1]OUT_PrimaryEnergyCons!$C$4:$C$10000)*1,[1]OUT_PrimaryEnergyCons!F$4:F$10000)</f>
        <v>76.537958056983769</v>
      </c>
      <c r="I24" s="1" cm="1">
        <f t="array" ref="I24">SUMPRODUCT(("LFO"=[1]OUT_PrimaryEnergyCons!$C$4:$C$10000)*1,[1]OUT_PrimaryEnergyCons!G$4:G$10000)</f>
        <v>63.046165370449593</v>
      </c>
      <c r="J24" s="1" cm="1">
        <f t="array" ref="J24">SUMPRODUCT(("LFO"=[1]OUT_PrimaryEnergyCons!$C$4:$C$10000)*1,[1]OUT_PrimaryEnergyCons!H$4:H$10000)</f>
        <v>27.503264656212551</v>
      </c>
      <c r="K24" s="1" cm="1">
        <f t="array" ref="K24">SUMPRODUCT(("LFO"=[1]OUT_PrimaryEnergyCons!$C$4:$C$10000)*1,[1]OUT_PrimaryEnergyCons!I$4:I$10000)</f>
        <v>9.4964934487499431</v>
      </c>
      <c r="L24" s="1" cm="1">
        <f t="array" ref="L24">SUMPRODUCT(("LFO"=[1]OUT_PrimaryEnergyCons!$C$4:$C$10000)*1,[1]OUT_PrimaryEnergyCons!J$4:J$10000)</f>
        <v>4.713938876058422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1.1571214662251883E-3</v>
      </c>
      <c r="O24" s="1" cm="1">
        <f t="array" ref="O24">SUMPRODUCT(("LFO"=[1]OUT_PrimaryEnergyCons!$C$4:$C$10000)*1,[1]OUT_PrimaryEnergyCons!M$4:M$10000)</f>
        <v>1.4163284212794713E-3</v>
      </c>
      <c r="P24" s="1" cm="1">
        <f t="array" ref="P24">SUMPRODUCT(("LFO"=[1]OUT_PrimaryEnergyCons!$C$4:$C$10000)*1,[1]OUT_PrimaryEnergyCons!N$4:N$10000)</f>
        <v>1.4785460356364826E-3</v>
      </c>
      <c r="Q24" s="1" cm="1">
        <f t="array" ref="Q24">SUMPRODUCT(("LFO"=[1]OUT_PrimaryEnergyCons!$C$4:$C$10000)*1,[1]OUT_PrimaryEnergyCons!O$4:O$10000)</f>
        <v>2.4466037155211747E-3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2.7764084733388206</v>
      </c>
      <c r="G25" s="1" cm="1">
        <f t="array" ref="G25">SUMPRODUCT(("HFO"=[1]OUT_PrimaryEnergyCons!$C$4:$C$10000)*1,[1]OUT_PrimaryEnergyCons!E$4:E$10000)</f>
        <v>2.7644268266583807</v>
      </c>
      <c r="H25" s="1" cm="1">
        <f t="array" ref="H25">SUMPRODUCT(("HFO"=[1]OUT_PrimaryEnergyCons!$C$4:$C$10000)*1,[1]OUT_PrimaryEnergyCons!F$4:F$10000)</f>
        <v>1.4766498607511929E-2</v>
      </c>
      <c r="I25" s="1" cm="1">
        <f t="array" ref="I25">SUMPRODUCT(("HFO"=[1]OUT_PrimaryEnergyCons!$C$4:$C$10000)*1,[1]OUT_PrimaryEnergyCons!G$4:G$10000)</f>
        <v>3.4250258797652554E-3</v>
      </c>
      <c r="J25" s="1" cm="1">
        <f t="array" ref="J25">SUMPRODUCT(("HFO"=[1]OUT_PrimaryEnergyCons!$C$4:$C$10000)*1,[1]OUT_PrimaryEnergyCons!H$4:H$10000)</f>
        <v>4.7979878695508203E-3</v>
      </c>
      <c r="K25" s="1" cm="1">
        <f t="array" ref="K25">SUMPRODUCT(("HFO"=[1]OUT_PrimaryEnergyCons!$C$4:$C$10000)*1,[1]OUT_PrimaryEnergyCons!I$4:I$10000)</f>
        <v>8.7809777575374639E-3</v>
      </c>
      <c r="L25" s="1" cm="1">
        <f t="array" ref="L25">SUMPRODUCT(("HFO"=[1]OUT_PrimaryEnergyCons!$C$4:$C$10000)*1,[1]OUT_PrimaryEnergyCons!J$4:J$10000)</f>
        <v>4.00632451149635E-3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119.14467164171482</v>
      </c>
      <c r="G26" s="1" cm="1">
        <f t="array" ref="G26">SUMPRODUCT(("DSL"=[1]OUT_PrimaryEnergyCons!$C$4:$C$10000)*1,[1]OUT_PrimaryEnergyCons!E$4:E$10000)</f>
        <v>112.68600722000782</v>
      </c>
      <c r="H26" s="1" cm="1">
        <f t="array" ref="H26">SUMPRODUCT(("DSL"=[1]OUT_PrimaryEnergyCons!$C$4:$C$10000)*1,[1]OUT_PrimaryEnergyCons!F$4:F$10000)</f>
        <v>68.119371790254519</v>
      </c>
      <c r="I26" s="1" cm="1">
        <f t="array" ref="I26">SUMPRODUCT(("DSL"=[1]OUT_PrimaryEnergyCons!$C$4:$C$10000)*1,[1]OUT_PrimaryEnergyCons!G$4:G$10000)</f>
        <v>52.499307193979384</v>
      </c>
      <c r="J26" s="1" cm="1">
        <f t="array" ref="J26">SUMPRODUCT(("DSL"=[1]OUT_PrimaryEnergyCons!$C$4:$C$10000)*1,[1]OUT_PrimaryEnergyCons!H$4:H$10000)</f>
        <v>33.333666384986742</v>
      </c>
      <c r="K26" s="1" cm="1">
        <f t="array" ref="K26">SUMPRODUCT(("DSL"=[1]OUT_PrimaryEnergyCons!$C$4:$C$10000)*1,[1]OUT_PrimaryEnergyCons!I$4:I$10000)</f>
        <v>19.824776693682772</v>
      </c>
      <c r="L26" s="1" cm="1">
        <f t="array" ref="L26">SUMPRODUCT(("DSL"=[1]OUT_PrimaryEnergyCons!$C$4:$C$10000)*1,[1]OUT_PrimaryEnergyCons!J$4:J$10000)</f>
        <v>5.4506626388890176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4.8951129608502837E-5</v>
      </c>
      <c r="O26" s="1" cm="1">
        <f t="array" ref="O26">SUMPRODUCT(("DSL"=[1]OUT_PrimaryEnergyCons!$C$4:$C$10000)*1,[1]OUT_PrimaryEnergyCons!M$4:M$10000)</f>
        <v>5.2569673790891568E-5</v>
      </c>
      <c r="P26" s="1" cm="1">
        <f t="array" ref="P26">SUMPRODUCT(("DSL"=[1]OUT_PrimaryEnergyCons!$C$4:$C$10000)*1,[1]OUT_PrimaryEnergyCons!N$4:N$10000)</f>
        <v>5.7029848563019085E-5</v>
      </c>
      <c r="Q26" s="1" cm="1">
        <f t="array" ref="Q26">SUMPRODUCT(("DSL"=[1]OUT_PrimaryEnergyCons!$C$4:$C$10000)*1,[1]OUT_PrimaryEnergyCons!O$4:O$10000)</f>
        <v>8.4778664376243534E-5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79.384764245692466</v>
      </c>
      <c r="G27" s="1" cm="1">
        <f t="array" ref="G27">SUMPRODUCT(("GSL"=[1]OUT_PrimaryEnergyCons!$C$4:$C$10000)*1,[1]OUT_PrimaryEnergyCons!E$4:E$10000)</f>
        <v>75.629054464443442</v>
      </c>
      <c r="H27" s="1" cm="1">
        <f t="array" ref="H27">SUMPRODUCT(("GSL"=[1]OUT_PrimaryEnergyCons!$C$4:$C$10000)*1,[1]OUT_PrimaryEnergyCons!F$4:F$10000)</f>
        <v>68.578809052962598</v>
      </c>
      <c r="I27" s="1" cm="1">
        <f t="array" ref="I27">SUMPRODUCT(("GSL"=[1]OUT_PrimaryEnergyCons!$C$4:$C$10000)*1,[1]OUT_PrimaryEnergyCons!G$4:G$10000)</f>
        <v>46.397535984376304</v>
      </c>
      <c r="J27" s="1" cm="1">
        <f t="array" ref="J27">SUMPRODUCT(("GSL"=[1]OUT_PrimaryEnergyCons!$C$4:$C$10000)*1,[1]OUT_PrimaryEnergyCons!H$4:H$10000)</f>
        <v>21.760606927101207</v>
      </c>
      <c r="K27" s="1" cm="1">
        <f t="array" ref="K27">SUMPRODUCT(("GSL"=[1]OUT_PrimaryEnergyCons!$C$4:$C$10000)*1,[1]OUT_PrimaryEnergyCons!I$4:I$10000)</f>
        <v>6.6259028079664439</v>
      </c>
      <c r="L27" s="1" cm="1">
        <f t="array" ref="L27">SUMPRODUCT(("GSL"=[1]OUT_PrimaryEnergyCons!$C$4:$C$10000)*1,[1]OUT_PrimaryEnergyCons!J$4:J$10000)</f>
        <v>4.067963164063805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5.0738954594226671E-5</v>
      </c>
      <c r="O27" s="1" cm="1">
        <f t="array" ref="O27">SUMPRODUCT(("GSL"=[1]OUT_PrimaryEnergyCons!$C$4:$C$10000)*1,[1]OUT_PrimaryEnergyCons!M$4:M$10000)</f>
        <v>5.3578981538409213E-5</v>
      </c>
      <c r="P27" s="1" cm="1">
        <f t="array" ref="P27">SUMPRODUCT(("GSL"=[1]OUT_PrimaryEnergyCons!$C$4:$C$10000)*1,[1]OUT_PrimaryEnergyCons!N$4:N$10000)</f>
        <v>5.8817405008431085E-5</v>
      </c>
      <c r="Q27" s="1" cm="1">
        <f t="array" ref="Q27">SUMPRODUCT(("GSL"=[1]OUT_PrimaryEnergyCons!$C$4:$C$10000)*1,[1]OUT_PrimaryEnergyCons!O$4:O$10000)</f>
        <v>9.0296926629215976E-5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1.1090661303867895</v>
      </c>
      <c r="G28" s="1" cm="1">
        <f t="array" ref="G28">SUMPRODUCT(("KER"=[1]OUT_PrimaryEnergyCons!$C$4:$C$10000)*1,[1]OUT_PrimaryEnergyCons!E$4:E$10000)</f>
        <v>1.4049541498629496</v>
      </c>
      <c r="H28" s="1" cm="1">
        <f t="array" ref="H28">SUMPRODUCT(("KER"=[1]OUT_PrimaryEnergyCons!$C$4:$C$10000)*1,[1]OUT_PrimaryEnergyCons!F$4:F$10000)</f>
        <v>1.848805114575667</v>
      </c>
      <c r="I28" s="1" cm="1">
        <f t="array" ref="I28">SUMPRODUCT(("KER"=[1]OUT_PrimaryEnergyCons!$C$4:$C$10000)*1,[1]OUT_PrimaryEnergyCons!G$4:G$10000)</f>
        <v>2.5835589250639459</v>
      </c>
      <c r="J28" s="1" cm="1">
        <f t="array" ref="J28">SUMPRODUCT(("KER"=[1]OUT_PrimaryEnergyCons!$C$4:$C$10000)*1,[1]OUT_PrimaryEnergyCons!H$4:H$10000)</f>
        <v>2.3606170031096103</v>
      </c>
      <c r="K28" s="1" cm="1">
        <f t="array" ref="K28">SUMPRODUCT(("KER"=[1]OUT_PrimaryEnergyCons!$C$4:$C$10000)*1,[1]OUT_PrimaryEnergyCons!I$4:I$10000)</f>
        <v>1.7648821819751086</v>
      </c>
      <c r="L28" s="1" cm="1">
        <f t="array" ref="L28">SUMPRODUCT(("KER"=[1]OUT_PrimaryEnergyCons!$C$4:$C$10000)*1,[1]OUT_PrimaryEnergyCons!J$4:J$10000)</f>
        <v>1.6163546855359423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4.7476497857975295E-5</v>
      </c>
      <c r="O28" s="1" cm="1">
        <f t="array" ref="O28">SUMPRODUCT(("KER"=[1]OUT_PrimaryEnergyCons!$C$4:$C$10000)*1,[1]OUT_PrimaryEnergyCons!M$4:M$10000)</f>
        <v>5.2535725433407299E-5</v>
      </c>
      <c r="P28" s="1" cm="1">
        <f t="array" ref="P28">SUMPRODUCT(("KER"=[1]OUT_PrimaryEnergyCons!$C$4:$C$10000)*1,[1]OUT_PrimaryEnergyCons!N$4:N$10000)</f>
        <v>5.497165208633717E-5</v>
      </c>
      <c r="Q28" s="1" cm="1">
        <f t="array" ref="Q28">SUMPRODUCT(("KER"=[1]OUT_PrimaryEnergyCons!$C$4:$C$10000)*1,[1]OUT_PrimaryEnergyCons!O$4:O$10000)</f>
        <v>8.0704891531632365E-5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6.1354109513124975</v>
      </c>
      <c r="G29" s="1">
        <f t="shared" ref="G29:K29" si="25">SUM(G30:G32)</f>
        <v>6.1349523559815005</v>
      </c>
      <c r="H29" s="1">
        <f t="shared" si="25"/>
        <v>6.1354225579111379</v>
      </c>
      <c r="I29" s="1">
        <f t="shared" si="25"/>
        <v>10.922036736595324</v>
      </c>
      <c r="J29" s="1">
        <f t="shared" si="25"/>
        <v>23.382473471716239</v>
      </c>
      <c r="K29" s="1">
        <f t="shared" si="25"/>
        <v>42.391274462148345</v>
      </c>
      <c r="L29" s="1">
        <f t="shared" ref="L29:O29" si="26">SUM(L30:L32)</f>
        <v>72.24191175077118</v>
      </c>
      <c r="M29" s="1">
        <f t="shared" si="26"/>
        <v>97.903029026379244</v>
      </c>
      <c r="N29" s="1">
        <f t="shared" si="26"/>
        <v>96.398363202537467</v>
      </c>
      <c r="O29" s="1">
        <f t="shared" si="26"/>
        <v>97.604120857571885</v>
      </c>
      <c r="P29" s="1">
        <f>SUM(P30:P32)</f>
        <v>98.741501491897864</v>
      </c>
      <c r="Q29" s="1">
        <f>SUM(Q30:Q32)</f>
        <v>100.29823362630667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1.8157844532717626</v>
      </c>
      <c r="G30" s="1" cm="1">
        <f t="array" ref="G30">SUMPRODUCT(ISNUMBER(SEARCH("IMPBDS",[1]OUT_SyntheticFuels!$C$4:$C$1000))*1,("Var_Fout"=[1]OUT_SyntheticFuels!$B$4:$B$1000)*1,[1]OUT_SyntheticFuels!F$4:F$1000)-G32</f>
        <v>1.8122697552331137</v>
      </c>
      <c r="H30" s="1" cm="1">
        <f t="array" ref="H30">SUMPRODUCT(ISNUMBER(SEARCH("IMPBDS",[1]OUT_SyntheticFuels!$C$4:$C$1000))*1,("Var_Fout"=[1]OUT_SyntheticFuels!$B$4:$B$1000)*1,[1]OUT_SyntheticFuels!G$4:G$1000)-H32</f>
        <v>3.2008719826638061</v>
      </c>
      <c r="I30" s="1" cm="1">
        <f t="array" ref="I30">SUMPRODUCT(ISNUMBER(SEARCH("IMPBDS",[1]OUT_SyntheticFuels!$C$4:$C$1000))*1,("Var_Fout"=[1]OUT_SyntheticFuels!$B$4:$B$1000)*1,[1]OUT_SyntheticFuels!H$4:H$1000)-I32</f>
        <v>3.2325850068528181</v>
      </c>
      <c r="J30" s="1" cm="1">
        <f t="array" ref="J30">SUMPRODUCT(ISNUMBER(SEARCH("IMPBDS",[1]OUT_SyntheticFuels!$C$4:$C$1000))*1,("Var_Fout"=[1]OUT_SyntheticFuels!$B$4:$B$1000)*1,[1]OUT_SyntheticFuels!I$4:I$1000)-J32</f>
        <v>3.248504866080733</v>
      </c>
      <c r="K30" s="1" cm="1">
        <f t="array" ref="K30">SUMPRODUCT(ISNUMBER(SEARCH("IMPBDS",[1]OUT_SyntheticFuels!$C$4:$C$1000))*1,("Var_Fout"=[1]OUT_SyntheticFuels!$B$4:$B$1000)*1,[1]OUT_SyntheticFuels!J$4:J$1000)-K32</f>
        <v>3.2429655077862876</v>
      </c>
      <c r="L30" s="1" cm="1">
        <f t="array" ref="L30">SUMPRODUCT(ISNUMBER(SEARCH("IMPBDS",[1]OUT_SyntheticFuels!$C$4:$C$1000))*1,("Var_Fout"=[1]OUT_SyntheticFuels!$B$4:$B$1000)*1,[1]OUT_SyntheticFuels!K$4:K$1000)-L32</f>
        <v>3.2455482912452851</v>
      </c>
      <c r="M30" s="1" cm="1">
        <f t="array" ref="M30">SUMPRODUCT(ISNUMBER(SEARCH("IMPBDS",[1]OUT_SyntheticFuels!$C$4:$C$1000))*1,("Var_Fout"=[1]OUT_SyntheticFuels!$B$4:$B$1000)*1,[1]OUT_SyntheticFuels!L$4:L$1000)-M32</f>
        <v>1.4765213763156311</v>
      </c>
      <c r="N30" s="1" cm="1">
        <f t="array" ref="N30">SUMPRODUCT(ISNUMBER(SEARCH("IMPBDS",[1]OUT_SyntheticFuels!$C$4:$C$1000))*1,("Var_Fout"=[1]OUT_SyntheticFuels!$B$4:$B$1000)*1,[1]OUT_SyntheticFuels!M$4:M$1000)-N32</f>
        <v>-9.6466809032435208E-2</v>
      </c>
      <c r="O30" s="1" cm="1">
        <f t="array" ref="O30">SUMPRODUCT(ISNUMBER(SEARCH("IMPBDS",[1]OUT_SyntheticFuels!$C$4:$C$1000))*1,("Var_Fout"=[1]OUT_SyntheticFuels!$B$4:$B$1000)*1,[1]OUT_SyntheticFuels!N$4:N$1000)-O32</f>
        <v>0.38206563944464733</v>
      </c>
      <c r="P30" s="1" cm="1">
        <f t="array" ref="P30">SUMPRODUCT(ISNUMBER(SEARCH("IMPBDS",[1]OUT_SyntheticFuels!$C$4:$C$1000))*1,("Var_Fout"=[1]OUT_SyntheticFuels!$B$4:$B$1000)*1,[1]OUT_SyntheticFuels!O$4:O$1000)-P32</f>
        <v>-4.010859742595585E-2</v>
      </c>
      <c r="Q30" s="1" cm="1">
        <f t="array" ref="Q30">SUMPRODUCT(ISNUMBER(SEARCH("IMPBDS",[1]OUT_SyntheticFuels!$C$4:$C$1000))*1,("Var_Fout"=[1]OUT_SyntheticFuels!$B$4:$B$1000)*1,[1]OUT_SyntheticFuels!P$4:P$1000)-Q32</f>
        <v>-1.8164934635919394E-2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4.3192853449450404</v>
      </c>
      <c r="G31" s="1" cm="1">
        <f t="array" ref="G31">SUMPRODUCT(ISNUMBER(SEARCH("IMPeth",[1]OUT_SyntheticFuels!$C$4:$C$1000))*1,("Var_Fout"=[1]OUT_SyntheticFuels!$B$4:$B$1000)*1,[1]OUT_SyntheticFuels!F$4:F$1000)</f>
        <v>4.3223990907795073</v>
      </c>
      <c r="H31" s="1" cm="1">
        <f t="array" ref="H31">SUMPRODUCT(ISNUMBER(SEARCH("IMPeth",[1]OUT_SyntheticFuels!$C$4:$C$1000))*1,("Var_Fout"=[1]OUT_SyntheticFuels!$B$4:$B$1000)*1,[1]OUT_SyntheticFuels!G$4:G$1000)</f>
        <v>2.9343721871700854</v>
      </c>
      <c r="I31" s="1" cm="1">
        <f t="array" ref="I31">SUMPRODUCT(ISNUMBER(SEARCH("IMPeth",[1]OUT_SyntheticFuels!$C$4:$C$1000))*1,("Var_Fout"=[1]OUT_SyntheticFuels!$B$4:$B$1000)*1,[1]OUT_SyntheticFuels!H$4:H$1000)</f>
        <v>2.3814374609449764</v>
      </c>
      <c r="J31" s="1" cm="1">
        <f t="array" ref="J31">SUMPRODUCT(ISNUMBER(SEARCH("IMPeth",[1]OUT_SyntheticFuels!$C$4:$C$1000))*1,("Var_Fout"=[1]OUT_SyntheticFuels!$B$4:$B$1000)*1,[1]OUT_SyntheticFuels!I$4:I$1000)</f>
        <v>1.6019438209500692</v>
      </c>
      <c r="K31" s="1" cm="1">
        <f t="array" ref="K31">SUMPRODUCT(ISNUMBER(SEARCH("IMPeth",[1]OUT_SyntheticFuels!$C$4:$C$1000))*1,("Var_Fout"=[1]OUT_SyntheticFuels!$B$4:$B$1000)*1,[1]OUT_SyntheticFuels!J$4:J$1000)</f>
        <v>0.51700962081751567</v>
      </c>
      <c r="L31" s="1" cm="1">
        <f t="array" ref="L31">SUMPRODUCT(ISNUMBER(SEARCH("IMPeth",[1]OUT_SyntheticFuels!$C$4:$C$1000))*1,("Var_Fout"=[1]OUT_SyntheticFuels!$B$4:$B$1000)*1,[1]OUT_SyntheticFuels!K$4:K$1000)</f>
        <v>0.31008232793500551</v>
      </c>
      <c r="M31" s="1" cm="1">
        <f t="array" ref="M31">SUMPRODUCT(ISNUMBER(SEARCH("IMPeth",[1]OUT_SyntheticFuels!$C$4:$C$1000))*1,("Var_Fout"=[1]OUT_SyntheticFuels!$B$4:$B$1000)*1,[1]OUT_SyntheticFuels!L$4:L$1000)</f>
        <v>0.86195063568321728</v>
      </c>
      <c r="N31" s="1" cm="1">
        <f t="array" ref="N31">SUMPRODUCT(ISNUMBER(SEARCH("IMPeth",[1]OUT_SyntheticFuels!$C$4:$C$1000))*1,("Var_Fout"=[1]OUT_SyntheticFuels!$B$4:$B$1000)*1,[1]OUT_SyntheticFuels!M$4:M$1000)</f>
        <v>1.1119546129620734</v>
      </c>
      <c r="O31" s="1" cm="1">
        <f t="array" ref="O31">SUMPRODUCT(ISNUMBER(SEARCH("IMPeth",[1]OUT_SyntheticFuels!$C$4:$C$1000))*1,("Var_Fout"=[1]OUT_SyntheticFuels!$B$4:$B$1000)*1,[1]OUT_SyntheticFuels!N$4:N$1000)</f>
        <v>0.94625577837057007</v>
      </c>
      <c r="P31" s="1" cm="1">
        <f t="array" ref="P31">SUMPRODUCT(ISNUMBER(SEARCH("IMPeth",[1]OUT_SyntheticFuels!$C$4:$C$1000))*1,("Var_Fout"=[1]OUT_SyntheticFuels!$B$4:$B$1000)*1,[1]OUT_SyntheticFuels!O$4:O$1000)</f>
        <v>0.94082637071910791</v>
      </c>
      <c r="Q31" s="1" cm="1">
        <f t="array" ref="Q31">SUMPRODUCT(ISNUMBER(SEARCH("IMPeth",[1]OUT_SyntheticFuels!$C$4:$C$1000))*1,("Var_Fout"=[1]OUT_SyntheticFuels!$B$4:$B$1000)*1,[1]OUT_SyntheticFuels!P$4:P$1000)</f>
        <v>0.91261039411923917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3.4115309569507401E-4</v>
      </c>
      <c r="G32" s="1">
        <f>SUM([1]Transport_Aviation_Intl!C$12,[1]Transport!C$28)</f>
        <v>2.8350996887930002E-4</v>
      </c>
      <c r="H32" s="1">
        <f>SUM([1]Transport_Aviation_Intl!D$12,[1]Transport!D$28)</f>
        <v>1.7838807724650699E-4</v>
      </c>
      <c r="I32" s="1">
        <f>SUM([1]Transport_Aviation_Intl!E$12,[1]Transport!E$28)</f>
        <v>5.3080142687975291</v>
      </c>
      <c r="J32" s="1">
        <f>SUM([1]Transport_Aviation_Intl!F$12,[1]Transport!F$28)</f>
        <v>18.532024784685436</v>
      </c>
      <c r="K32" s="1">
        <f>SUM([1]Transport_Aviation_Intl!G$12,[1]Transport!G$28)</f>
        <v>38.63129933354454</v>
      </c>
      <c r="L32" s="1">
        <f>SUM([1]Transport_Aviation_Intl!H$12,[1]Transport!H$28)</f>
        <v>68.686281131590889</v>
      </c>
      <c r="M32" s="1">
        <f>SUM([1]Transport_Aviation_Intl!I$12,[1]Transport!I$28)</f>
        <v>95.564557014380398</v>
      </c>
      <c r="N32" s="1">
        <f>SUM([1]Transport_Aviation_Intl!J$12,[1]Transport!J$28)</f>
        <v>95.382875398607823</v>
      </c>
      <c r="O32" s="1">
        <f>SUM([1]Transport_Aviation_Intl!K$12,[1]Transport!K$28)</f>
        <v>96.275799439756668</v>
      </c>
      <c r="P32" s="1">
        <f>SUM([1]Transport_Aviation_Intl!L$12,[1]Transport!L$28)</f>
        <v>97.840783718604712</v>
      </c>
      <c r="Q32" s="1">
        <f>SUM([1]Transport_Aviation_Intl!M$12,[1]Transport!M$28)</f>
        <v>99.403788166823347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6.1354109513124975</v>
      </c>
      <c r="G33" s="1">
        <f t="shared" si="27"/>
        <v>6.1349523559815005</v>
      </c>
      <c r="H33" s="1">
        <f t="shared" si="27"/>
        <v>6.1354225579111379</v>
      </c>
      <c r="I33" s="1">
        <f t="shared" si="27"/>
        <v>10.922036736595324</v>
      </c>
      <c r="J33" s="1">
        <f t="shared" si="27"/>
        <v>10.142543096600416</v>
      </c>
      <c r="K33" s="1">
        <f>SUM(K34:K36)</f>
        <v>22.291999913289239</v>
      </c>
      <c r="L33" s="1">
        <f t="shared" ref="L33:O33" si="28">SUM(L34:L36)</f>
        <v>42.186929952724832</v>
      </c>
      <c r="M33" s="1">
        <f t="shared" si="28"/>
        <v>71.024753143589734</v>
      </c>
      <c r="N33" s="1">
        <f t="shared" si="28"/>
        <v>96.398363202537467</v>
      </c>
      <c r="O33" s="1">
        <f t="shared" si="28"/>
        <v>96.892878432195616</v>
      </c>
      <c r="P33" s="1">
        <f>SUM(P34:P36)</f>
        <v>97.17651721304982</v>
      </c>
      <c r="Q33" s="1">
        <f>SUM(Q34:Q36)</f>
        <v>98.735229178088034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1.8157844532717626</v>
      </c>
      <c r="G34" s="1">
        <f t="shared" si="29"/>
        <v>1.8122697552331137</v>
      </c>
      <c r="H34" s="1">
        <f t="shared" si="29"/>
        <v>3.2008719826638061</v>
      </c>
      <c r="I34" s="1">
        <f t="shared" si="29"/>
        <v>3.2325850068528181</v>
      </c>
      <c r="J34" s="1">
        <f>IF(J30-MAX(F30:I30)&lt;0,J30,MAX(F30:I30))</f>
        <v>3.2325850068528181</v>
      </c>
      <c r="K34" s="1">
        <f>IF(K30-MAX(F30:J30)&lt;0,K30,MAX(F30:J30))</f>
        <v>3.2429655077862876</v>
      </c>
      <c r="L34" s="1">
        <f t="shared" ref="L34:O34" si="30">IF(L30-MAX(G30:K30)&lt;0,L30,MAX(G30:K30))</f>
        <v>3.2455482912452851</v>
      </c>
      <c r="M34" s="1">
        <f t="shared" si="30"/>
        <v>1.4765213763156311</v>
      </c>
      <c r="N34" s="1">
        <f t="shared" si="30"/>
        <v>-9.6466809032435208E-2</v>
      </c>
      <c r="O34" s="1">
        <f t="shared" si="30"/>
        <v>0.38206563944464733</v>
      </c>
      <c r="P34" s="1">
        <f>IF(P30-MAX(K30:O30)&lt;0,P30,MAX(K30:O30))</f>
        <v>-4.010859742595585E-2</v>
      </c>
      <c r="Q34" s="1">
        <f>IF(Q30-MAX(L30:P30)&lt;0,Q30,MAX(L30:P30))</f>
        <v>-1.8164934635919394E-2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4.3192853449450404</v>
      </c>
      <c r="G35" s="1">
        <f t="shared" si="29"/>
        <v>4.3223990907795073</v>
      </c>
      <c r="H35" s="1">
        <f t="shared" si="29"/>
        <v>2.9343721871700854</v>
      </c>
      <c r="I35" s="1">
        <f t="shared" si="29"/>
        <v>2.3814374609449764</v>
      </c>
      <c r="J35" s="1">
        <f>IF(J31-MAX(F31:I31)&lt;0,J31,MAX(F31:I31))</f>
        <v>1.6019438209500692</v>
      </c>
      <c r="K35" s="1">
        <f>IF(K31-MAX(F31:J31)&lt;0,K31,MAX(F31:J31))</f>
        <v>0.51700962081751567</v>
      </c>
      <c r="L35" s="1">
        <f t="shared" ref="L35:O35" si="31">IF(L31-MAX(G31:K31)&lt;0,L31,MAX(G31:K31))</f>
        <v>0.31008232793500551</v>
      </c>
      <c r="M35" s="1">
        <f t="shared" si="31"/>
        <v>0.86195063568321728</v>
      </c>
      <c r="N35" s="1">
        <f t="shared" si="31"/>
        <v>1.1119546129620734</v>
      </c>
      <c r="O35" s="1">
        <f t="shared" si="31"/>
        <v>0.94625577837057007</v>
      </c>
      <c r="P35" s="1">
        <f>IF(P31-MAX(K31:O31)&lt;0,P31,MAX(K31:O31))</f>
        <v>0.94082637071910791</v>
      </c>
      <c r="Q35" s="1">
        <f>IF(Q31-MAX(L31:P31)&lt;0,Q31,MAX(L31:P31))</f>
        <v>0.91261039411923917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3.4115309569507401E-4</v>
      </c>
      <c r="G36" s="1">
        <f>SUM([1]Transport!C$28,[1]Transport_Aviation_Intl!C$12)</f>
        <v>2.8350996887930002E-4</v>
      </c>
      <c r="H36" s="1">
        <f>SUM([1]Transport!D$28,[1]Transport_Aviation_Intl!D$12)</f>
        <v>1.7838807724650699E-4</v>
      </c>
      <c r="I36" s="1">
        <f>SUM([1]Transport!E$28,[1]Transport_Aviation_Intl!E$12)</f>
        <v>5.3080142687975291</v>
      </c>
      <c r="J36" s="1">
        <f>IF(J32-MAX(F32:I32)&lt;0,J32,MAX(F32:I32))</f>
        <v>5.3080142687975291</v>
      </c>
      <c r="K36" s="1">
        <f>IF(K32-MAX(G32:J32)&lt;0,K32,MAX(G32:J32))</f>
        <v>18.532024784685436</v>
      </c>
      <c r="L36" s="1">
        <f t="shared" ref="L36:O36" si="32">IF(L32-MAX(H32:K32)&lt;0,L32,MAX(H32:K32))</f>
        <v>38.63129933354454</v>
      </c>
      <c r="M36" s="1">
        <f t="shared" si="32"/>
        <v>68.686281131590889</v>
      </c>
      <c r="N36" s="1">
        <f t="shared" si="32"/>
        <v>95.382875398607823</v>
      </c>
      <c r="O36" s="1">
        <f t="shared" si="32"/>
        <v>95.564557014380398</v>
      </c>
      <c r="P36" s="1">
        <f>IF(P32-MAX(L32:O32)&lt;0,P32,MAX(L32:O32))</f>
        <v>96.275799439756668</v>
      </c>
      <c r="Q36" s="1">
        <f>IF(Q32-MAX(M32:P32)&lt;0,Q32,MAX(M32:P32))</f>
        <v>97.840783718604712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13.239930375115822</v>
      </c>
      <c r="K37" s="1">
        <f t="shared" si="33"/>
        <v>20.099274548859103</v>
      </c>
      <c r="L37" s="1">
        <f t="shared" ref="L37:O37" si="34">SUM(L38:L40)</f>
        <v>30.054981798046349</v>
      </c>
      <c r="M37" s="1">
        <f t="shared" si="34"/>
        <v>26.878275882789509</v>
      </c>
      <c r="N37" s="1">
        <f t="shared" si="34"/>
        <v>0</v>
      </c>
      <c r="O37" s="1">
        <f t="shared" si="34"/>
        <v>0.71124242537626969</v>
      </c>
      <c r="P37" s="1">
        <f>SUM(P38:P40)</f>
        <v>1.5649842788480441</v>
      </c>
      <c r="Q37" s="1">
        <f>SUM(Q38:Q40)</f>
        <v>1.5630044482186349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1.5919859227914834E-2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13.224010515887908</v>
      </c>
      <c r="K40" s="1">
        <f t="shared" si="35"/>
        <v>20.099274548859103</v>
      </c>
      <c r="L40" s="1">
        <f t="shared" ref="L40:O40" si="39">L32-L36</f>
        <v>30.054981798046349</v>
      </c>
      <c r="M40" s="1">
        <f t="shared" si="39"/>
        <v>26.878275882789509</v>
      </c>
      <c r="N40" s="1">
        <f t="shared" si="39"/>
        <v>0</v>
      </c>
      <c r="O40" s="1">
        <f t="shared" si="39"/>
        <v>0.71124242537626969</v>
      </c>
      <c r="P40" s="1">
        <f t="shared" si="37"/>
        <v>1.5649842788480441</v>
      </c>
      <c r="Q40" s="1">
        <f t="shared" si="37"/>
        <v>1.5630044482186349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117.50422866423085</v>
      </c>
      <c r="G41" s="1">
        <f t="shared" ref="G41:K41" si="41">G42+G45</f>
        <v>106.72051116249229</v>
      </c>
      <c r="H41" s="1">
        <f t="shared" si="41"/>
        <v>113.09920704255678</v>
      </c>
      <c r="I41" s="1">
        <f t="shared" si="41"/>
        <v>104.38466881375378</v>
      </c>
      <c r="J41" s="1">
        <f t="shared" si="41"/>
        <v>85.768638914127507</v>
      </c>
      <c r="K41" s="1">
        <f t="shared" si="41"/>
        <v>56.234971144993985</v>
      </c>
      <c r="L41" s="1">
        <f t="shared" ref="L41:O41" si="42">L42+L45</f>
        <v>25.577730387521964</v>
      </c>
      <c r="M41" s="1">
        <f t="shared" si="42"/>
        <v>2.1056614454087468</v>
      </c>
      <c r="N41" s="1">
        <f t="shared" si="42"/>
        <v>3.6103756507732396</v>
      </c>
      <c r="O41" s="1">
        <f t="shared" si="42"/>
        <v>3.4603404557011439</v>
      </c>
      <c r="P41" s="1">
        <f>P42+P45</f>
        <v>4.0310939754185533</v>
      </c>
      <c r="Q41" s="1">
        <f>Q42+Q45</f>
        <v>4.1667808126587218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117.50422866423085</v>
      </c>
      <c r="G42" s="1">
        <f t="shared" ref="G42:K42" si="43">G43+G44</f>
        <v>106.72002495678997</v>
      </c>
      <c r="H42" s="1">
        <f t="shared" si="43"/>
        <v>113.09919067507808</v>
      </c>
      <c r="I42" s="1">
        <f t="shared" si="43"/>
        <v>101.78235573419808</v>
      </c>
      <c r="J42" s="1">
        <f t="shared" si="43"/>
        <v>82.727836524994075</v>
      </c>
      <c r="K42" s="1">
        <f t="shared" si="43"/>
        <v>53.856890073845577</v>
      </c>
      <c r="L42" s="1">
        <f t="shared" ref="L42:O42" si="44">L43+L44</f>
        <v>22.998931520923783</v>
      </c>
      <c r="M42" s="1">
        <f t="shared" si="44"/>
        <v>1.5127309398960627E-4</v>
      </c>
      <c r="N42" s="1">
        <f t="shared" si="44"/>
        <v>2.44025092784909E-4</v>
      </c>
      <c r="O42" s="1">
        <f t="shared" si="44"/>
        <v>2.603712624019125E-4</v>
      </c>
      <c r="P42" s="1">
        <f>P43+P44</f>
        <v>2.8746684545546925E-4</v>
      </c>
      <c r="Q42" s="1">
        <f>Q43+Q44</f>
        <v>4.2028307459540529E-4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117.50422866423085</v>
      </c>
      <c r="G43" s="1" cm="1">
        <f t="array" ref="G43">SUMPRODUCT(("NGA"=[1]OUT_PrimaryEnergyCons!$C$4:$C$10000)*1,[1]OUT_PrimaryEnergyCons!E$4:E$10000)</f>
        <v>106.72002495678997</v>
      </c>
      <c r="H43" s="1" cm="1">
        <f t="array" ref="H43">SUMPRODUCT(("NGA"=[1]OUT_PrimaryEnergyCons!$C$4:$C$10000)*1,[1]OUT_PrimaryEnergyCons!F$4:F$10000)</f>
        <v>113.09919067507808</v>
      </c>
      <c r="I43" s="1" cm="1">
        <f t="array" ref="I43">SUMPRODUCT(("NGA"=[1]OUT_PrimaryEnergyCons!$C$4:$C$10000)*1,[1]OUT_PrimaryEnergyCons!G$4:G$10000)</f>
        <v>101.77321401884195</v>
      </c>
      <c r="J43" s="1" cm="1">
        <f t="array" ref="J43">SUMPRODUCT(("NGA"=[1]OUT_PrimaryEnergyCons!$C$4:$C$10000)*1,[1]OUT_PrimaryEnergyCons!H$4:H$10000)</f>
        <v>82.713160079667617</v>
      </c>
      <c r="K43" s="1" cm="1">
        <f t="array" ref="K43">SUMPRODUCT(("NGA"=[1]OUT_PrimaryEnergyCons!$C$4:$C$10000)*1,[1]OUT_PrimaryEnergyCons!I$4:I$10000)</f>
        <v>53.841220726207091</v>
      </c>
      <c r="L43" s="1" cm="1">
        <f t="array" ref="L43">SUMPRODUCT(("NGA"=[1]OUT_PrimaryEnergyCons!$C$4:$C$10000)*1,[1]OUT_PrimaryEnergyCons!J$4:J$10000)</f>
        <v>22.984205611241375</v>
      </c>
      <c r="M43" s="1" cm="1">
        <f t="array" ref="M43">SUMPRODUCT(("NGA"=[1]OUT_PrimaryEnergyCons!$C$4:$C$10000)*1,[1]OUT_PrimaryEnergyCons!K$4:K$10000)</f>
        <v>3.4897284431540178E-5</v>
      </c>
      <c r="N43" s="1" cm="1">
        <f t="array" ref="N43">SUMPRODUCT(("NGA"=[1]OUT_PrimaryEnergyCons!$C$4:$C$10000)*1,[1]OUT_PrimaryEnergyCons!L$4:L$10000)</f>
        <v>5.2731524639388465E-5</v>
      </c>
      <c r="O43" s="1" cm="1">
        <f t="array" ref="O43">SUMPRODUCT(("NGA"=[1]OUT_PrimaryEnergyCons!$C$4:$C$10000)*1,[1]OUT_PrimaryEnergyCons!M$4:M$10000)</f>
        <v>5.3267531123064823E-5</v>
      </c>
      <c r="P43" s="1" cm="1">
        <f t="array" ref="P43">SUMPRODUCT(("NGA"=[1]OUT_PrimaryEnergyCons!$C$4:$C$10000)*1,[1]OUT_PrimaryEnergyCons!N$4:N$10000)</f>
        <v>5.9162289905369737E-5</v>
      </c>
      <c r="Q43" s="1" cm="1">
        <f t="array" ref="Q43">SUMPRODUCT(("NGA"=[1]OUT_PrimaryEnergyCons!$C$4:$C$10000)*1,[1]OUT_PrimaryEnergyCons!O$4:O$10000)</f>
        <v>8.9315275792006807E-5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9.1417153561234709E-3</v>
      </c>
      <c r="J44" s="1" cm="1">
        <f t="array" ref="J44">SUMPRODUCT(("LNGA"=[1]OUT_PrimaryEnergyCons!$C$4:$C$10000)*1,[1]OUT_PrimaryEnergyCons!H$4:H$10000)</f>
        <v>1.4676445326452214E-2</v>
      </c>
      <c r="K44" s="1" cm="1">
        <f t="array" ref="K44">SUMPRODUCT(("LNGA"=[1]OUT_PrimaryEnergyCons!$C$4:$C$10000)*1,[1]OUT_PrimaryEnergyCons!I$4:I$10000)</f>
        <v>1.5669347638483568E-2</v>
      </c>
      <c r="L44" s="1" cm="1">
        <f t="array" ref="L44">SUMPRODUCT(("LNGA"=[1]OUT_PrimaryEnergyCons!$C$4:$C$10000)*1,[1]OUT_PrimaryEnergyCons!J$4:J$10000)</f>
        <v>1.4725909682409707E-2</v>
      </c>
      <c r="M44" s="1" cm="1">
        <f t="array" ref="M44">SUMPRODUCT(("LNGA"=[1]OUT_PrimaryEnergyCons!$C$4:$C$10000)*1,[1]OUT_PrimaryEnergyCons!K$4:K$10000)</f>
        <v>1.163758095580661E-4</v>
      </c>
      <c r="N44" s="1" cm="1">
        <f t="array" ref="N44">SUMPRODUCT(("LNGA"=[1]OUT_PrimaryEnergyCons!$C$4:$C$10000)*1,[1]OUT_PrimaryEnergyCons!L$4:L$10000)</f>
        <v>1.9129356814552052E-4</v>
      </c>
      <c r="O44" s="1" cm="1">
        <f t="array" ref="O44">SUMPRODUCT(("LNGA"=[1]OUT_PrimaryEnergyCons!$C$4:$C$10000)*1,[1]OUT_PrimaryEnergyCons!M$4:M$10000)</f>
        <v>2.0710373127884766E-4</v>
      </c>
      <c r="P44" s="1" cm="1">
        <f t="array" ref="P44">SUMPRODUCT(("LNGA"=[1]OUT_PrimaryEnergyCons!$C$4:$C$10000)*1,[1]OUT_PrimaryEnergyCons!N$4:N$10000)</f>
        <v>2.2830455555009952E-4</v>
      </c>
      <c r="Q44" s="1" cm="1">
        <f t="array" ref="Q44">SUMPRODUCT(("LNGA"=[1]OUT_PrimaryEnergyCons!$C$4:$C$10000)*1,[1]OUT_PrimaryEnergyCons!O$4:O$10000)</f>
        <v>3.3096779880339847E-4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4.862057023197196E-4</v>
      </c>
      <c r="H45" s="1" cm="1">
        <f t="array" ref="H45">SUMPRODUCT(("BIO"=[1]OUT_PrimaryEnergyCons!$C$4:$C$10000)*1+("LBIO"=[1]OUT_PrimaryEnergyCons!$C$4:$C$10000)*1,[1]OUT_PrimaryEnergyCons!F$4:F$10000)</f>
        <v>1.6367478701644945E-5</v>
      </c>
      <c r="I45" s="1" cm="1">
        <f t="array" ref="I45">SUMPRODUCT(("BIO"=[1]OUT_PrimaryEnergyCons!$C$4:$C$10000)*1+("LBIO"=[1]OUT_PrimaryEnergyCons!$C$4:$C$10000)*1,[1]OUT_PrimaryEnergyCons!G$4:G$10000)</f>
        <v>2.6023130795557057</v>
      </c>
      <c r="J45" s="1" cm="1">
        <f t="array" ref="J45">SUMPRODUCT(("BIO"=[1]OUT_PrimaryEnergyCons!$C$4:$C$10000)*1+("LBIO"=[1]OUT_PrimaryEnergyCons!$C$4:$C$10000)*1,[1]OUT_PrimaryEnergyCons!H$4:H$10000)</f>
        <v>3.0408023891334279</v>
      </c>
      <c r="K45" s="1" cm="1">
        <f t="array" ref="K45">SUMPRODUCT(("BIO"=[1]OUT_PrimaryEnergyCons!$C$4:$C$10000)*1+("LBIO"=[1]OUT_PrimaryEnergyCons!$C$4:$C$10000)*1,[1]OUT_PrimaryEnergyCons!I$4:I$10000)</f>
        <v>2.3780810711484097</v>
      </c>
      <c r="L45" s="1" cm="1">
        <f t="array" ref="L45">SUMPRODUCT(("BIO"=[1]OUT_PrimaryEnergyCons!$C$4:$C$10000)*1+("LBIO"=[1]OUT_PrimaryEnergyCons!$C$4:$C$10000)*1,[1]OUT_PrimaryEnergyCons!J$4:J$10000)</f>
        <v>2.5787988665981811</v>
      </c>
      <c r="M45" s="1" cm="1">
        <f t="array" ref="M45">SUMPRODUCT(("BIO"=[1]OUT_PrimaryEnergyCons!$C$4:$C$10000)*1+("LBIO"=[1]OUT_PrimaryEnergyCons!$C$4:$C$10000)*1,[1]OUT_PrimaryEnergyCons!K$4:K$10000)</f>
        <v>2.1055101723147573</v>
      </c>
      <c r="N45" s="1" cm="1">
        <f t="array" ref="N45">SUMPRODUCT(("BIO"=[1]OUT_PrimaryEnergyCons!$C$4:$C$10000)*1+("LBIO"=[1]OUT_PrimaryEnergyCons!$C$4:$C$10000)*1,[1]OUT_PrimaryEnergyCons!L$4:L$10000)</f>
        <v>3.6101316256804545</v>
      </c>
      <c r="O45" s="1" cm="1">
        <f t="array" ref="O45">SUMPRODUCT(("BIO"=[1]OUT_PrimaryEnergyCons!$C$4:$C$10000)*1+("LBIO"=[1]OUT_PrimaryEnergyCons!$C$4:$C$10000)*1,[1]OUT_PrimaryEnergyCons!M$4:M$10000)</f>
        <v>3.4600800844387418</v>
      </c>
      <c r="P45" s="1" cm="1">
        <f t="array" ref="P45">SUMPRODUCT(("BIO"=[1]OUT_PrimaryEnergyCons!$C$4:$C$10000)*1+("LBIO"=[1]OUT_PrimaryEnergyCons!$C$4:$C$10000)*1,[1]OUT_PrimaryEnergyCons!N$4:N$10000)</f>
        <v>4.0308065085730975</v>
      </c>
      <c r="Q45" s="1" cm="1">
        <f t="array" ref="Q45">SUMPRODUCT(("BIO"=[1]OUT_PrimaryEnergyCons!$C$4:$C$10000)*1+("LBIO"=[1]OUT_PrimaryEnergyCons!$C$4:$C$10000)*1,[1]OUT_PrimaryEnergyCons!O$4:O$10000)</f>
        <v>4.1663605295841268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4.862057023197196E-4</v>
      </c>
      <c r="H46" s="1">
        <f t="shared" si="46"/>
        <v>1.6367478701644945E-5</v>
      </c>
      <c r="I46" s="1">
        <f t="shared" si="46"/>
        <v>2.6023130795557057</v>
      </c>
      <c r="J46" s="1">
        <f t="shared" si="46"/>
        <v>2.6023130795557057</v>
      </c>
      <c r="K46" s="1">
        <f t="shared" si="46"/>
        <v>2.3780810711484097</v>
      </c>
      <c r="L46" s="1">
        <f t="shared" si="46"/>
        <v>2.5787988665981811</v>
      </c>
      <c r="M46" s="1">
        <f t="shared" si="46"/>
        <v>2.1055101723147573</v>
      </c>
      <c r="N46" s="1">
        <f t="shared" si="46"/>
        <v>3.0408023891334279</v>
      </c>
      <c r="O46" s="1">
        <f t="shared" si="46"/>
        <v>3.4600800844387418</v>
      </c>
      <c r="P46" s="1">
        <f>P47</f>
        <v>3.6101316256804545</v>
      </c>
      <c r="Q46" s="1">
        <f>Q47</f>
        <v>4.0308065085730975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4.862057023197196E-4</v>
      </c>
      <c r="H47" s="1">
        <f>H45</f>
        <v>1.6367478701644945E-5</v>
      </c>
      <c r="I47" s="1">
        <f>I45</f>
        <v>2.6023130795557057</v>
      </c>
      <c r="J47" s="1">
        <f>IF(J45-MAX(F45:I45)&lt;0,J45,MAX(F45:I45))</f>
        <v>2.6023130795557057</v>
      </c>
      <c r="K47" s="1">
        <f>IF(K45-MAX(G45:J45)&lt;0,K45,MAX(G45:J45))</f>
        <v>2.3780810711484097</v>
      </c>
      <c r="L47" s="1">
        <f t="shared" ref="L47:O47" si="47">IF(L45-MAX(H45:K45)&lt;0,L45,MAX(H45:K45))</f>
        <v>2.5787988665981811</v>
      </c>
      <c r="M47" s="1">
        <f t="shared" si="47"/>
        <v>2.1055101723147573</v>
      </c>
      <c r="N47" s="1">
        <f t="shared" si="47"/>
        <v>3.0408023891334279</v>
      </c>
      <c r="O47" s="1">
        <f t="shared" si="47"/>
        <v>3.4600800844387418</v>
      </c>
      <c r="P47" s="1">
        <f>IF(P45-MAX(L45:O45)&lt;0,P45,MAX(L45:O45))</f>
        <v>3.6101316256804545</v>
      </c>
      <c r="Q47" s="1">
        <f>IF(Q45-MAX(M45:P45)&lt;0,Q45,MAX(M45:P45))</f>
        <v>4.0308065085730975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0.43848930957772225</v>
      </c>
      <c r="K48" s="1">
        <f t="shared" si="48"/>
        <v>0</v>
      </c>
      <c r="L48" s="1">
        <f t="shared" si="48"/>
        <v>0</v>
      </c>
      <c r="M48" s="1">
        <f t="shared" si="48"/>
        <v>0</v>
      </c>
      <c r="N48" s="1">
        <f t="shared" si="48"/>
        <v>0.56932923654702661</v>
      </c>
      <c r="O48" s="1">
        <f t="shared" si="48"/>
        <v>0</v>
      </c>
      <c r="P48" s="1">
        <f>P49</f>
        <v>0.42067488289264299</v>
      </c>
      <c r="Q48" s="1">
        <f>Q49</f>
        <v>0.13555402101102931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0.43848930957772225</v>
      </c>
      <c r="K49" s="1">
        <f>K45-K47</f>
        <v>0</v>
      </c>
      <c r="L49" s="1">
        <f t="shared" ref="L49:O49" si="52">L45-L47</f>
        <v>0</v>
      </c>
      <c r="M49" s="1">
        <f t="shared" si="52"/>
        <v>0</v>
      </c>
      <c r="N49" s="1">
        <f t="shared" si="52"/>
        <v>0.56932923654702661</v>
      </c>
      <c r="O49" s="1">
        <f t="shared" si="52"/>
        <v>0</v>
      </c>
      <c r="P49" s="1">
        <f>P45-P47</f>
        <v>0.42067488289264299</v>
      </c>
      <c r="Q49" s="1">
        <f>Q45-Q47</f>
        <v>0.13555402101102931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250.94843564940203</v>
      </c>
      <c r="G50" s="1" cm="1">
        <f t="array" ref="G50">SUMPRODUCT(("urn"=[1]OUT_PrimaryEnergyCons!$C$4:$C$10000)*1,[1]OUT_PrimaryEnergyCons!E$4:E$10000)</f>
        <v>254.39189797775228</v>
      </c>
      <c r="H50" s="1" cm="1">
        <f t="array" ref="H50">SUMPRODUCT(("urn"=[1]OUT_PrimaryEnergyCons!$C$4:$C$10000)*1,[1]OUT_PrimaryEnergyCons!F$4:F$10000)</f>
        <v>224.1754281168663</v>
      </c>
      <c r="I50" s="1" cm="1">
        <f t="array" ref="I50">SUMPRODUCT(("urn"=[1]OUT_PrimaryEnergyCons!$C$4:$C$10000)*1,[1]OUT_PrimaryEnergyCons!G$4:G$10000)</f>
        <v>221.44910044943265</v>
      </c>
      <c r="J50" s="1" cm="1">
        <f t="array" ref="J50">SUMPRODUCT(("urn"=[1]OUT_PrimaryEnergyCons!$C$4:$C$10000)*1,[1]OUT_PrimaryEnergyCons!H$4:H$10000)</f>
        <v>173.2621359171373</v>
      </c>
      <c r="K50" s="1" cm="1">
        <f t="array" ref="K50">SUMPRODUCT(("urn"=[1]OUT_PrimaryEnergyCons!$C$4:$C$10000)*1,[1]OUT_PrimaryEnergyCons!I$4:I$10000)</f>
        <v>99.976314105923876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8.6720654396066728</v>
      </c>
      <c r="O50" s="1" cm="1">
        <f t="array" ref="O50">SUMPRODUCT(("urn"=[1]OUT_PrimaryEnergyCons!$C$4:$C$10000)*1,[1]OUT_PrimaryEnergyCons!M$4:M$10000)</f>
        <v>33.779244084242457</v>
      </c>
      <c r="P50" s="1" cm="1">
        <f t="array" ref="P50">SUMPRODUCT(("urn"=[1]OUT_PrimaryEnergyCons!$C$4:$C$10000)*1,[1]OUT_PrimaryEnergyCons!N$4:N$10000)</f>
        <v>35.96521549696368</v>
      </c>
      <c r="Q50" s="1" cm="1">
        <f t="array" ref="Q50">SUMPRODUCT(("urn"=[1]OUT_PrimaryEnergyCons!$C$4:$C$10000)*1,[1]OUT_PrimaryEnergyCons!O$4:O$10000)</f>
        <v>39.886397806052443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97.160105883503377</v>
      </c>
      <c r="G51" s="1">
        <f t="shared" ref="G51:K51" si="53">SUM(G52:G55)</f>
        <v>50.281765088042278</v>
      </c>
      <c r="H51" s="1">
        <f t="shared" si="53"/>
        <v>50.454164522249194</v>
      </c>
      <c r="I51" s="1">
        <f t="shared" si="53"/>
        <v>45.987642090266398</v>
      </c>
      <c r="J51" s="1">
        <f t="shared" si="53"/>
        <v>44.543250183539698</v>
      </c>
      <c r="K51" s="1">
        <f t="shared" si="53"/>
        <v>46.626369291825114</v>
      </c>
      <c r="L51" s="1">
        <f t="shared" ref="L51:O51" si="54">SUM(L52:L55)</f>
        <v>50.108110357954082</v>
      </c>
      <c r="M51" s="1">
        <f t="shared" si="54"/>
        <v>44.915604853774262</v>
      </c>
      <c r="N51" s="1">
        <f t="shared" si="54"/>
        <v>40.908592004970153</v>
      </c>
      <c r="O51" s="1">
        <f t="shared" si="54"/>
        <v>36.405035296219168</v>
      </c>
      <c r="P51" s="1">
        <f>SUM(P52:P55)</f>
        <v>37.242241659804264</v>
      </c>
      <c r="Q51" s="1">
        <f>SUM(Q52:Q55)</f>
        <v>37.127590512504291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15.013831975540191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0.13905310948133928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6.9560632494099439E-2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7.5810517286893739E-2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3.8613689919277064E-2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3.1416365937648093E-2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2.0591526015176522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4.5637717212716069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5.3147884057091277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5.6867089211073205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5.5935069839491858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5.5657931941154306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28.94864752970047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22.755826511481875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27.732535517677714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20.444777067140556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26.766137011698707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28.873497115293002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35.547587362041398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32.671780815004411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31.875687606747157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29.171806657270377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30.153292435051647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29.993035956282256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46.398501985747444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27.383567097365773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22.648950919836619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25.465372469555582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17.736324533669048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17.719432975723635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12.499751612291572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7.6785354143645366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3.7165586144056162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1.5445295307836164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1.4936034827721247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1.5655311719327569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6.7991243925152709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3.3183697132916226E-3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3.1174522407678143E-3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1.6820362833603227E-3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2.1749482526687547E-3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2.0228348708272851E-3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1.6187821034543259E-3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1.5169031337072243E-3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1.5573781082534738E-3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1.9901870578569311E-3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1.8387580313103074E-3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3.2301901738485553E-3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0.16857146802151202</v>
      </c>
      <c r="L56" s="1" cm="1">
        <f t="array" ref="L56">SUMPRODUCT(("h2"=[1]OUT_PrimaryEnergyCons!$C$4:$C$10000)*1,[1]OUT_PrimaryEnergyCons!J$4:J$10000)</f>
        <v>0.87046379149134956</v>
      </c>
      <c r="M56" s="1" cm="1">
        <f t="array" ref="M56">SUMPRODUCT(("h2"=[1]OUT_PrimaryEnergyCons!$C$4:$C$10000)*1,[1]OUT_PrimaryEnergyCons!K$4:K$10000)</f>
        <v>3.8209760720027226E-5</v>
      </c>
      <c r="N56" s="1" cm="1">
        <f t="array" ref="N56">SUMPRODUCT(("h2"=[1]OUT_PrimaryEnergyCons!$C$4:$C$10000)*1,[1]OUT_PrimaryEnergyCons!L$4:L$10000)</f>
        <v>4.9132603498060305E-5</v>
      </c>
      <c r="O56" s="1" cm="1">
        <f t="array" ref="O56">SUMPRODUCT(("h2"=[1]OUT_PrimaryEnergyCons!$C$4:$C$10000)*1,[1]OUT_PrimaryEnergyCons!M$4:M$10000)</f>
        <v>5.2647591052463861E-5</v>
      </c>
      <c r="P56" s="1" cm="1">
        <f t="array" ref="P56">SUMPRODUCT(("h2"=[1]OUT_PrimaryEnergyCons!$C$4:$C$10000)*1,[1]OUT_PrimaryEnergyCons!N$4:N$10000)</f>
        <v>5.8389491791122534E-5</v>
      </c>
      <c r="Q56" s="1" cm="1">
        <f t="array" ref="Q56">SUMPRODUCT(("h2"=[1]OUT_PrimaryEnergyCons!$C$4:$C$10000)*1,[1]OUT_PrimaryEnergyCons!O$4:O$10000)</f>
        <v>8.5535250807524434E-5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117.17010584410926</v>
      </c>
      <c r="G57" s="3">
        <f t="shared" ref="G57:O57" si="58">G58</f>
        <v>35.518080881602145</v>
      </c>
      <c r="H57" s="3">
        <f t="shared" si="58"/>
        <v>54.245903940134596</v>
      </c>
      <c r="I57" s="3">
        <f t="shared" si="58"/>
        <v>47.987636538163741</v>
      </c>
      <c r="J57" s="3">
        <f t="shared" si="58"/>
        <v>46.54322604569527</v>
      </c>
      <c r="K57" s="3">
        <f t="shared" si="58"/>
        <v>48.62636200810627</v>
      </c>
      <c r="L57" s="3">
        <f t="shared" si="58"/>
        <v>47.479427078145484</v>
      </c>
      <c r="M57" s="3">
        <f t="shared" si="58"/>
        <v>46.915594032377356</v>
      </c>
      <c r="N57" s="3">
        <f t="shared" si="58"/>
        <v>42.908583525893782</v>
      </c>
      <c r="O57" s="3">
        <f t="shared" si="58"/>
        <v>38.405026387402948</v>
      </c>
      <c r="P57" s="3">
        <f>P58</f>
        <v>39.242233014423384</v>
      </c>
      <c r="Q57" s="3">
        <f>Q58</f>
        <v>39.127580554894287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117.17010584410926</v>
      </c>
      <c r="G58" s="1">
        <f t="shared" ref="G58:K58" si="59">SUM(G59:G62)</f>
        <v>35.518080881602145</v>
      </c>
      <c r="H58" s="1">
        <f t="shared" si="59"/>
        <v>54.245903940134596</v>
      </c>
      <c r="I58" s="1">
        <f t="shared" si="59"/>
        <v>47.987636538163741</v>
      </c>
      <c r="J58" s="1">
        <f t="shared" si="59"/>
        <v>46.54322604569527</v>
      </c>
      <c r="K58" s="1">
        <f t="shared" si="59"/>
        <v>48.62636200810627</v>
      </c>
      <c r="L58" s="1">
        <f t="shared" ref="L58:O58" si="60">SUM(L59:L62)</f>
        <v>47.479427078145484</v>
      </c>
      <c r="M58" s="1">
        <f t="shared" si="60"/>
        <v>46.915594032377356</v>
      </c>
      <c r="N58" s="1">
        <f t="shared" si="60"/>
        <v>42.908583525893782</v>
      </c>
      <c r="O58" s="1">
        <f t="shared" si="60"/>
        <v>38.405026387402948</v>
      </c>
      <c r="P58" s="1">
        <f>SUM(P59:P62)</f>
        <v>39.242233014423384</v>
      </c>
      <c r="Q58" s="1">
        <f>SUM(Q59:Q62)</f>
        <v>39.127580554894287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6.2295809720365236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5.0465844243100834E-3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7.1318882985286127E-3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1.8624546815839507E-3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2.211262970727078E-3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1.9398848722027126E-3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1.3000089321201197E-3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1.1632590528141743E-3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1.0112259234954441E-3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1.1226357860022772E-3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1.0674039337118773E-3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1.8321188008444855E-3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12.753385035590842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4.0429953549009755E-3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4.0042531893642128E-3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2.1036580882564629E-3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3.2488865046813469E-3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4.1322073323273581E-3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6.0122082878225677E-3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5.6882248960906222E-3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4.8271369257831447E-3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5.1533228179555654E-3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5.0108961992993938E-3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7.4329988429327146E-3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26.493005720937528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3.1108157912341627E-3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3.540259640865134E-3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4.2860963994537258E-3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6.4532617516116038E-3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6.784025323080466E-3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8.3154851712088172E-3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5.9634549122615337E-3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3.8695360442085967E-3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3.6806976095900583E-3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3.7612864558155645E-3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6.5755649962819535E-3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71.694134115544372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35.5058804860317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54.231227539005836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47.979384328994449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46.53131263446825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48.613505890578658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47.463799375754334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46.902779093516187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42.898875627000294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38.395069731189402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39.232393427834559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39.111739872254226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251.19281028235898</v>
      </c>
      <c r="G63" s="3">
        <f t="shared" ref="G63:K63" si="65">SUM(G64,G66,G74,G82,G130,G151,G159,G161,G169,G173,G167)</f>
        <v>229.75224990738621</v>
      </c>
      <c r="H63" s="3">
        <f t="shared" si="65"/>
        <v>252.71706334045626</v>
      </c>
      <c r="I63" s="3">
        <f t="shared" si="65"/>
        <v>283.79532937102283</v>
      </c>
      <c r="J63" s="3">
        <f t="shared" si="65"/>
        <v>304.953028215161</v>
      </c>
      <c r="K63" s="3">
        <f t="shared" si="65"/>
        <v>332.88447397426194</v>
      </c>
      <c r="L63" s="3">
        <f t="shared" ref="L63:O63" si="66">SUM(L64,L66,L74,L82,L130,L151,L159,L161,L169,L173,L167)</f>
        <v>338.77654643849547</v>
      </c>
      <c r="M63" s="3">
        <f t="shared" si="66"/>
        <v>361.545610175852</v>
      </c>
      <c r="N63" s="3">
        <f t="shared" si="66"/>
        <v>381.13414754526326</v>
      </c>
      <c r="O63" s="3">
        <f t="shared" si="66"/>
        <v>398.2051431097259</v>
      </c>
      <c r="P63" s="3">
        <f>SUM(P64,P66,P74,P82,P130,P151,P159,P161,P169,P173,P167)</f>
        <v>389.74278974310437</v>
      </c>
      <c r="Q63" s="3">
        <f>SUM(Q64,Q66,Q74,Q82,Q130,Q151,Q159,Q161,Q169,Q173,Q167)</f>
        <v>396.11817759791182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82.760079393152481</v>
      </c>
      <c r="G64" s="1">
        <f t="shared" ref="G64:O64" si="67">+G65</f>
        <v>83.109687652877938</v>
      </c>
      <c r="H64" s="1">
        <f t="shared" si="67"/>
        <v>73.080095259799862</v>
      </c>
      <c r="I64" s="1">
        <f t="shared" si="67"/>
        <v>73.053019330649676</v>
      </c>
      <c r="J64" s="1">
        <f t="shared" si="67"/>
        <v>57.220465939072994</v>
      </c>
      <c r="K64" s="1">
        <f t="shared" si="67"/>
        <v>33.150079448847194</v>
      </c>
      <c r="L64" s="1">
        <f t="shared" si="67"/>
        <v>0</v>
      </c>
      <c r="M64" s="1">
        <f t="shared" si="67"/>
        <v>0</v>
      </c>
      <c r="N64" s="1">
        <f t="shared" si="67"/>
        <v>2.5696682561582684</v>
      </c>
      <c r="O64" s="1">
        <f t="shared" si="67"/>
        <v>9.8242438291725751</v>
      </c>
      <c r="P64" s="1">
        <f>+P65</f>
        <v>10.549062114419463</v>
      </c>
      <c r="Q64" s="1">
        <f>+Q65</f>
        <v>11.847755940761541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82.760079393152481</v>
      </c>
      <c r="G65" s="1">
        <f>'[1]Electricity and CHPs'!C14</f>
        <v>83.109687652877938</v>
      </c>
      <c r="H65" s="1">
        <f>'[1]Electricity and CHPs'!D14</f>
        <v>73.080095259799862</v>
      </c>
      <c r="I65" s="1">
        <f>'[1]Electricity and CHPs'!E14</f>
        <v>73.053019330649676</v>
      </c>
      <c r="J65" s="1">
        <f>'[1]Electricity and CHPs'!F14</f>
        <v>57.220465939072994</v>
      </c>
      <c r="K65" s="1">
        <f>'[1]Electricity and CHPs'!G14</f>
        <v>33.150079448847194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2.5696682561582684</v>
      </c>
      <c r="O65" s="1">
        <f>'[1]Electricity and CHPs'!K14</f>
        <v>9.8242438291725751</v>
      </c>
      <c r="P65" s="1">
        <f>'[1]Electricity and CHPs'!L14</f>
        <v>10.549062114419463</v>
      </c>
      <c r="Q65" s="1">
        <f>'[1]Electricity and CHPs'!M14</f>
        <v>11.847755940761541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146.22009341177943</v>
      </c>
      <c r="G66" s="1">
        <f t="shared" ref="G66:K66" si="71">SUM(G67:G69)</f>
        <v>121.61034171614713</v>
      </c>
      <c r="H66" s="1">
        <f t="shared" si="71"/>
        <v>136.35512759101806</v>
      </c>
      <c r="I66" s="1">
        <f t="shared" si="71"/>
        <v>148.45622426214371</v>
      </c>
      <c r="J66" s="1">
        <f t="shared" si="71"/>
        <v>149.57318717141678</v>
      </c>
      <c r="K66" s="1">
        <f t="shared" si="71"/>
        <v>151.86279586273412</v>
      </c>
      <c r="L66" s="1">
        <f t="shared" ref="L66:O66" si="72">SUM(L67:L69)</f>
        <v>153.80966187195818</v>
      </c>
      <c r="M66" s="1">
        <f t="shared" si="72"/>
        <v>156.03955931425239</v>
      </c>
      <c r="N66" s="1">
        <f t="shared" si="72"/>
        <v>157.0503780110943</v>
      </c>
      <c r="O66" s="1">
        <f t="shared" si="72"/>
        <v>162.86940680121273</v>
      </c>
      <c r="P66" s="1">
        <f>SUM(P67:P69)</f>
        <v>157.9205412543449</v>
      </c>
      <c r="Q66" s="1">
        <f>SUM(Q67:Q69)</f>
        <v>159.79505796821445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66.745706387282468</v>
      </c>
      <c r="G67" s="1">
        <f>'[1]Electricity and CHPs'!C15</f>
        <v>49.798871635010556</v>
      </c>
      <c r="H67" s="1">
        <f>'[1]Electricity and CHPs'!D15</f>
        <v>68.873702601023979</v>
      </c>
      <c r="I67" s="1">
        <f>'[1]Electricity and CHPs'!E15</f>
        <v>67.485207376415474</v>
      </c>
      <c r="J67" s="1">
        <f>'[1]Electricity and CHPs'!F15</f>
        <v>69.602600558758681</v>
      </c>
      <c r="K67" s="1">
        <f>'[1]Electricity and CHPs'!G15</f>
        <v>72.200260019843967</v>
      </c>
      <c r="L67" s="1">
        <f>'[1]Electricity and CHPs'!H15</f>
        <v>74.384218551090569</v>
      </c>
      <c r="M67" s="1">
        <f>'[1]Electricity and CHPs'!I15</f>
        <v>74.836104856115298</v>
      </c>
      <c r="N67" s="1">
        <f>'[1]Electricity and CHPs'!J15</f>
        <v>74.83609909326114</v>
      </c>
      <c r="O67" s="1">
        <f>'[1]Electricity and CHPs'!K15</f>
        <v>74.836106531376799</v>
      </c>
      <c r="P67" s="1">
        <f>'[1]Electricity and CHPs'!L15</f>
        <v>74.836104035608258</v>
      </c>
      <c r="Q67" s="1">
        <f>'[1]Electricity and CHPs'!M15</f>
        <v>74.836099800200401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66.632452906479017</v>
      </c>
      <c r="G68" s="1">
        <f>'[1]Electricity and CHPs'!C16</f>
        <v>55.764149227251089</v>
      </c>
      <c r="H68" s="1">
        <f>'[1]Electricity and CHPs'!D16</f>
        <v>65.602927636489156</v>
      </c>
      <c r="I68" s="1">
        <f>'[1]Electricity and CHPs'!E16</f>
        <v>67.157213760683021</v>
      </c>
      <c r="J68" s="1">
        <f>'[1]Electricity and CHPs'!F16</f>
        <v>66.883787769983329</v>
      </c>
      <c r="K68" s="1">
        <f>'[1]Electricity and CHPs'!G16</f>
        <v>66.114572371877955</v>
      </c>
      <c r="L68" s="1">
        <f>'[1]Electricity and CHPs'!H16</f>
        <v>65.531516028532963</v>
      </c>
      <c r="M68" s="1">
        <f>'[1]Electricity and CHPs'!I16</f>
        <v>67.134704023088148</v>
      </c>
      <c r="N68" s="1">
        <f>'[1]Electricity and CHPs'!J16</f>
        <v>67.13471562333433</v>
      </c>
      <c r="O68" s="1">
        <f>'[1]Electricity and CHPs'!K16</f>
        <v>67.134714490460965</v>
      </c>
      <c r="P68" s="1">
        <f>'[1]Electricity and CHPs'!L16</f>
        <v>67.134726850197552</v>
      </c>
      <c r="Q68" s="1">
        <f>'[1]Electricity and CHPs'!M16</f>
        <v>67.134770502201008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12.841934118017951</v>
      </c>
      <c r="G69" s="1">
        <f>'[1]Electricity and CHPs'!C17</f>
        <v>16.047320853885481</v>
      </c>
      <c r="H69" s="1">
        <f>'[1]Electricity and CHPs'!D17</f>
        <v>1.8784973535049403</v>
      </c>
      <c r="I69" s="1">
        <f>'[1]Electricity and CHPs'!E17</f>
        <v>13.813803125045213</v>
      </c>
      <c r="J69" s="1">
        <f>'[1]Electricity and CHPs'!F17</f>
        <v>13.086798842674769</v>
      </c>
      <c r="K69" s="1">
        <f>'[1]Electricity and CHPs'!G17</f>
        <v>13.547963471012197</v>
      </c>
      <c r="L69" s="1">
        <f>'[1]Electricity and CHPs'!H17</f>
        <v>13.893927292334668</v>
      </c>
      <c r="M69" s="1">
        <f>'[1]Electricity and CHPs'!I17</f>
        <v>14.068750435048939</v>
      </c>
      <c r="N69" s="1">
        <f>'[1]Electricity and CHPs'!J17</f>
        <v>15.079563294498813</v>
      </c>
      <c r="O69" s="1">
        <f>'[1]Electricity and CHPs'!K17</f>
        <v>20.898585779374979</v>
      </c>
      <c r="P69" s="1">
        <f>'[1]Electricity and CHPs'!L17</f>
        <v>15.949710368539096</v>
      </c>
      <c r="Q69" s="1">
        <f>'[1]Electricity and CHPs'!M17</f>
        <v>17.824187665813053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0.11200605664588198</v>
      </c>
      <c r="G70" s="1">
        <f t="shared" ref="G70" si="74">SUM(G71:G73)</f>
        <v>0.17161977386282221</v>
      </c>
      <c r="H70" s="1">
        <f t="shared" ref="H70" si="75">SUM(H71:H73)</f>
        <v>3.0504954607686315E-2</v>
      </c>
      <c r="I70" s="1">
        <f t="shared" ref="I70" si="76">SUM(I71:I73)</f>
        <v>0.17160681337898981</v>
      </c>
      <c r="J70" s="1">
        <f t="shared" ref="J70" si="77">SUM(J71:J73)</f>
        <v>0.17160514908902941</v>
      </c>
      <c r="K70" s="1">
        <f t="shared" ref="K70" si="78">SUM(K71:K73)</f>
        <v>0.17170509928968636</v>
      </c>
      <c r="L70" s="1">
        <f t="shared" ref="L70:O70" si="79">SUM(L71:L73)</f>
        <v>2.3766424824610992E-2</v>
      </c>
      <c r="M70" s="1">
        <f t="shared" si="79"/>
        <v>6.5471020058679188E-5</v>
      </c>
      <c r="N70" s="1">
        <f t="shared" si="79"/>
        <v>6.1463343000221129E-3</v>
      </c>
      <c r="O70" s="1">
        <f t="shared" si="79"/>
        <v>6.4669340554924922E-3</v>
      </c>
      <c r="P70" s="1">
        <f>SUM(P71:P73)</f>
        <v>8.6939472540205811E-3</v>
      </c>
      <c r="Q70" s="1">
        <f>SUM(Q71:Q73)</f>
        <v>1.3685563583890444E-2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3.9626518624696162E-2</v>
      </c>
      <c r="G71" s="1">
        <f>'[1]Electricity and CHPs'!C18</f>
        <v>2.8346194989813106E-4</v>
      </c>
      <c r="H71" s="1">
        <f>'[1]Electricity and CHPs'!D18</f>
        <v>1.6924694106534442E-2</v>
      </c>
      <c r="I71" s="1">
        <f>'[1]Electricity and CHPs'!E18</f>
        <v>1.9779884273355289E-3</v>
      </c>
      <c r="J71" s="1">
        <f>'[1]Electricity and CHPs'!F18</f>
        <v>2.6641007578707167E-3</v>
      </c>
      <c r="K71" s="1">
        <f>'[1]Electricity and CHPs'!G18</f>
        <v>0.1686833131419902</v>
      </c>
      <c r="L71" s="1">
        <f>'[1]Electricity and CHPs'!H18</f>
        <v>2.0955205712590401E-2</v>
      </c>
      <c r="M71" s="1">
        <f>'[1]Electricity and CHPs'!I18</f>
        <v>5.4978263898221588E-5</v>
      </c>
      <c r="N71" s="1">
        <f>'[1]Electricity and CHPs'!J18</f>
        <v>2.5546448093812397E-4</v>
      </c>
      <c r="O71" s="1">
        <f>'[1]Electricity and CHPs'!K18</f>
        <v>3.0573512782342422E-4</v>
      </c>
      <c r="P71" s="1">
        <f>'[1]Electricity and CHPs'!L18</f>
        <v>3.2046518717907999E-4</v>
      </c>
      <c r="Q71" s="1">
        <f>'[1]Electricity and CHPs'!M18</f>
        <v>5.0458373482279979E-4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1.8265186991252812E-3</v>
      </c>
      <c r="G72" s="1">
        <f>'[1]Electricity and CHPs'!C28</f>
        <v>2.0901615226513555E-4</v>
      </c>
      <c r="H72" s="1">
        <f>'[1]Electricity and CHPs'!D28</f>
        <v>4.3617215814846164E-3</v>
      </c>
      <c r="I72" s="1">
        <f>'[1]Electricity and CHPs'!E28</f>
        <v>1.3154626202735121E-3</v>
      </c>
      <c r="J72" s="1">
        <f>'[1]Electricity and CHPs'!F28</f>
        <v>8.9009310330693603E-4</v>
      </c>
      <c r="K72" s="1">
        <f>'[1]Electricity and CHPs'!G28</f>
        <v>3.0217861476961577E-3</v>
      </c>
      <c r="L72" s="1">
        <f>'[1]Electricity and CHPs'!H28</f>
        <v>2.8112191120205892E-3</v>
      </c>
      <c r="M72" s="1">
        <f>'[1]Electricity and CHPs'!I28</f>
        <v>1.04927561604576E-5</v>
      </c>
      <c r="N72" s="1">
        <f>'[1]Electricity and CHPs'!J28</f>
        <v>3.9839685199536313E-5</v>
      </c>
      <c r="O72" s="1">
        <f>'[1]Electricity and CHPs'!K28</f>
        <v>4.4215548320139038E-5</v>
      </c>
      <c r="P72" s="1">
        <f>'[1]Electricity and CHPs'!L28</f>
        <v>4.6042430111530285E-5</v>
      </c>
      <c r="Q72" s="1">
        <f>'[1]Electricity and CHPs'!M28</f>
        <v>5.5513253919853143E-5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7.0553019322060539E-2</v>
      </c>
      <c r="G73" s="1">
        <f>'[1]Electricity and CHPs'!C41</f>
        <v>0.17112729576065894</v>
      </c>
      <c r="H73" s="1">
        <f>'[1]Electricity and CHPs'!D41</f>
        <v>9.2185389196672574E-3</v>
      </c>
      <c r="I73" s="1">
        <f>'[1]Electricity and CHPs'!E41</f>
        <v>0.16831336233138078</v>
      </c>
      <c r="J73" s="1">
        <f>'[1]Electricity and CHPs'!F41</f>
        <v>0.16805095522785177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5.8510301338844523E-3</v>
      </c>
      <c r="O73" s="1">
        <f>'[1]Electricity and CHPs'!K41</f>
        <v>6.1169833793489293E-3</v>
      </c>
      <c r="P73" s="1">
        <f>'[1]Electricity and CHPs'!L41</f>
        <v>8.3274396367299715E-3</v>
      </c>
      <c r="Q73" s="1">
        <f>'[1]Electricity and CHPs'!M41</f>
        <v>1.3125466595147791E-2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0.11200605664588198</v>
      </c>
      <c r="G74" s="1">
        <f t="shared" ref="G74:K74" si="83">SUM(G75:G77)</f>
        <v>0.17161977386282221</v>
      </c>
      <c r="H74" s="1">
        <f t="shared" si="83"/>
        <v>3.0504954607686315E-2</v>
      </c>
      <c r="I74" s="1">
        <f t="shared" si="83"/>
        <v>0.17160681337898981</v>
      </c>
      <c r="J74" s="1">
        <f t="shared" si="83"/>
        <v>0.17160514908902941</v>
      </c>
      <c r="K74" s="1">
        <f t="shared" si="83"/>
        <v>0.17170509928968636</v>
      </c>
      <c r="L74" s="1">
        <f t="shared" ref="L74:O74" si="84">SUM(L75:L77)</f>
        <v>2.3766424824610992E-2</v>
      </c>
      <c r="M74" s="1">
        <f t="shared" si="84"/>
        <v>6.5471020058679188E-5</v>
      </c>
      <c r="N74" s="1">
        <f t="shared" si="84"/>
        <v>6.1463343000221129E-3</v>
      </c>
      <c r="O74" s="1">
        <f t="shared" si="84"/>
        <v>6.4669340554924922E-3</v>
      </c>
      <c r="P74" s="1">
        <f>SUM(P75:P77)</f>
        <v>8.6939472540205811E-3</v>
      </c>
      <c r="Q74" s="1">
        <f>SUM(Q75:Q77)</f>
        <v>1.3685563583890444E-2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3.9626518624696162E-2</v>
      </c>
      <c r="G75" s="1">
        <f t="shared" ref="G75:K75" si="85">G71</f>
        <v>2.8346194989813106E-4</v>
      </c>
      <c r="H75" s="1">
        <f t="shared" si="85"/>
        <v>1.6924694106534442E-2</v>
      </c>
      <c r="I75" s="1">
        <f t="shared" si="85"/>
        <v>1.9779884273355289E-3</v>
      </c>
      <c r="J75" s="1">
        <f t="shared" si="85"/>
        <v>2.6641007578707167E-3</v>
      </c>
      <c r="K75" s="1">
        <f t="shared" si="85"/>
        <v>0.1686833131419902</v>
      </c>
      <c r="L75" s="1">
        <f t="shared" ref="L75:O75" si="86">L71</f>
        <v>2.0955205712590401E-2</v>
      </c>
      <c r="M75" s="1">
        <f t="shared" si="86"/>
        <v>5.4978263898221588E-5</v>
      </c>
      <c r="N75" s="1">
        <f t="shared" si="86"/>
        <v>2.5546448093812397E-4</v>
      </c>
      <c r="O75" s="1">
        <f t="shared" si="86"/>
        <v>3.0573512782342422E-4</v>
      </c>
      <c r="P75" s="1">
        <f>P71</f>
        <v>3.2046518717907999E-4</v>
      </c>
      <c r="Q75" s="1">
        <f>Q71</f>
        <v>5.0458373482279979E-4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1.8265186991252812E-3</v>
      </c>
      <c r="G76" s="1">
        <f>'[1]Electricity and CHPs'!C28</f>
        <v>2.0901615226513555E-4</v>
      </c>
      <c r="H76" s="1">
        <f>'[1]Electricity and CHPs'!D28</f>
        <v>4.3617215814846164E-3</v>
      </c>
      <c r="I76" s="1">
        <f>'[1]Electricity and CHPs'!E28</f>
        <v>1.3154626202735121E-3</v>
      </c>
      <c r="J76" s="1">
        <f>'[1]Electricity and CHPs'!F28</f>
        <v>8.9009310330693603E-4</v>
      </c>
      <c r="K76" s="1">
        <f>'[1]Electricity and CHPs'!G28</f>
        <v>3.0217861476961577E-3</v>
      </c>
      <c r="L76" s="1">
        <f>'[1]Electricity and CHPs'!H28</f>
        <v>2.8112191120205892E-3</v>
      </c>
      <c r="M76" s="1">
        <f>'[1]Electricity and CHPs'!I28</f>
        <v>1.04927561604576E-5</v>
      </c>
      <c r="N76" s="1">
        <f>'[1]Electricity and CHPs'!J28</f>
        <v>3.9839685199536313E-5</v>
      </c>
      <c r="O76" s="1">
        <f>'[1]Electricity and CHPs'!K28</f>
        <v>4.4215548320139038E-5</v>
      </c>
      <c r="P76" s="1">
        <f>'[1]Electricity and CHPs'!L28</f>
        <v>4.6042430111530285E-5</v>
      </c>
      <c r="Q76" s="1">
        <f>'[1]Electricity and CHPs'!M28</f>
        <v>5.5513253919853143E-5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7.0553019322060539E-2</v>
      </c>
      <c r="G77" s="1">
        <f>'[1]Electricity and CHPs'!C41</f>
        <v>0.17112729576065894</v>
      </c>
      <c r="H77" s="1">
        <f>'[1]Electricity and CHPs'!D41</f>
        <v>9.2185389196672574E-3</v>
      </c>
      <c r="I77" s="1">
        <f>'[1]Electricity and CHPs'!E41</f>
        <v>0.16831336233138078</v>
      </c>
      <c r="J77" s="1">
        <f>'[1]Electricity and CHPs'!F41</f>
        <v>0.16805095522785177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5.8510301338844523E-3</v>
      </c>
      <c r="O77" s="1">
        <f>'[1]Electricity and CHPs'!K41</f>
        <v>6.1169833793489293E-3</v>
      </c>
      <c r="P77" s="1">
        <f>'[1]Electricity and CHPs'!L41</f>
        <v>8.3274396367299715E-3</v>
      </c>
      <c r="Q77" s="1">
        <f>'[1]Electricity and CHPs'!M41</f>
        <v>1.3125466595147791E-2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3.2440551789943202</v>
      </c>
      <c r="G82" s="1">
        <f t="shared" ref="G82:K82" si="90">SUM(G83:G97)</f>
        <v>1.8809106917140763</v>
      </c>
      <c r="H82" s="1">
        <f t="shared" si="90"/>
        <v>2.1897862349519119</v>
      </c>
      <c r="I82" s="1">
        <f t="shared" si="90"/>
        <v>2.1463315388308293</v>
      </c>
      <c r="J82" s="1">
        <f t="shared" si="90"/>
        <v>2.286793678535517</v>
      </c>
      <c r="K82" s="1">
        <f t="shared" si="90"/>
        <v>1.8629774562566055</v>
      </c>
      <c r="L82" s="1">
        <f t="shared" ref="L82:O82" si="91">SUM(L83:L97)</f>
        <v>1.2612009870631178</v>
      </c>
      <c r="M82" s="1">
        <f t="shared" si="91"/>
        <v>1.4205869187492206</v>
      </c>
      <c r="N82" s="1">
        <f t="shared" si="91"/>
        <v>3.1084002953299308</v>
      </c>
      <c r="O82" s="1">
        <f t="shared" si="91"/>
        <v>3.3875367822816638</v>
      </c>
      <c r="P82" s="1">
        <f>SUM(P83:P97)</f>
        <v>3.6920287644632506</v>
      </c>
      <c r="Q82" s="1">
        <f>SUM(Q83:Q97)</f>
        <v>3.773239874557702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3.9654264878303896E-4</v>
      </c>
      <c r="L83" s="1">
        <f>'[1]Electricity and CHPs'!H21</f>
        <v>8.2970871564721105E-4</v>
      </c>
      <c r="M83" s="1">
        <f>'[1]Electricity and CHPs'!I21</f>
        <v>7.3754900217048993E-3</v>
      </c>
      <c r="N83" s="1">
        <f>'[1]Electricity and CHPs'!J21</f>
        <v>1.2337292199597715E-2</v>
      </c>
      <c r="O83" s="1">
        <f>'[1]Electricity and CHPs'!K21</f>
        <v>1.3256602522385743E-2</v>
      </c>
      <c r="P83" s="1">
        <f>'[1]Electricity and CHPs'!L21</f>
        <v>1.492052152093136E-2</v>
      </c>
      <c r="Q83" s="1">
        <f>'[1]Electricity and CHPs'!M21</f>
        <v>2.0585901095773965E-2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1.0680723612660782E-4</v>
      </c>
      <c r="L84" s="1">
        <f>'[1]Electricity and CHPs'!H22</f>
        <v>2.765899724281753E-4</v>
      </c>
      <c r="M84" s="1">
        <f>'[1]Electricity and CHPs'!I22</f>
        <v>8.7138827695388121E-3</v>
      </c>
      <c r="N84" s="1">
        <f>'[1]Electricity and CHPs'!J22</f>
        <v>1.275164292450652E-2</v>
      </c>
      <c r="O84" s="1">
        <f>'[1]Electricity and CHPs'!K22</f>
        <v>1.3223125760462483E-2</v>
      </c>
      <c r="P84" s="1">
        <f>'[1]Electricity and CHPs'!L22</f>
        <v>1.3420312846630136E-2</v>
      </c>
      <c r="Q84" s="1">
        <f>'[1]Electricity and CHPs'!M22</f>
        <v>2.0219804174221059E-2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8.238165423120735E-4</v>
      </c>
      <c r="M85" s="1">
        <f>'[1]Electricity and CHPs'!I23</f>
        <v>1.1693765730349887E-2</v>
      </c>
      <c r="N85" s="1">
        <f>'[1]Electricity and CHPs'!J23</f>
        <v>1.1506579276661848</v>
      </c>
      <c r="O85" s="1">
        <f>'[1]Electricity and CHPs'!K23</f>
        <v>1.4349454166704469</v>
      </c>
      <c r="P85" s="1">
        <f>'[1]Electricity and CHPs'!L23</f>
        <v>1.4343188693633087</v>
      </c>
      <c r="Q85" s="1">
        <f>'[1]Electricity and CHPs'!M23</f>
        <v>1.4174751762550779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0.96590651680081652</v>
      </c>
      <c r="G86" s="1">
        <f>'[1]Electricity and CHPs'!C24</f>
        <v>1.6666947090354077E-3</v>
      </c>
      <c r="H86" s="1">
        <f>'[1]Electricity and CHPs'!D24</f>
        <v>1.2654360306389272E-2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0.67001303608617568</v>
      </c>
      <c r="G88" s="1">
        <f>'[1]Electricity and CHPs'!C39</f>
        <v>9.4485290520508317E-2</v>
      </c>
      <c r="H88" s="1">
        <f>'[1]Electricity and CHPs'!D39</f>
        <v>6.0398607928177736E-2</v>
      </c>
      <c r="I88" s="1">
        <f>'[1]Electricity and CHPs'!E39</f>
        <v>0.15282324466484171</v>
      </c>
      <c r="J88" s="1">
        <f>'[1]Electricity and CHPs'!F39</f>
        <v>0.35990396592102325</v>
      </c>
      <c r="K88" s="1">
        <f>'[1]Electricity and CHPs'!G39</f>
        <v>0.3029430229168254</v>
      </c>
      <c r="L88" s="1">
        <f>'[1]Electricity and CHPs'!H39</f>
        <v>9.1209187625997917E-2</v>
      </c>
      <c r="M88" s="1">
        <f>'[1]Electricity and CHPs'!I39</f>
        <v>0.13602402110151013</v>
      </c>
      <c r="N88" s="1">
        <f>'[1]Electricity and CHPs'!J39</f>
        <v>0.41689936782342246</v>
      </c>
      <c r="O88" s="1">
        <f>'[1]Electricity and CHPs'!K39</f>
        <v>0.3453344203676556</v>
      </c>
      <c r="P88" s="1">
        <f>'[1]Electricity and CHPs'!L39</f>
        <v>0.42074301746110665</v>
      </c>
      <c r="Q88" s="1">
        <f>'[1]Electricity and CHPs'!M39</f>
        <v>0.42078467206713543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6.7678162083136349E-3</v>
      </c>
      <c r="L89" s="1">
        <f>'[1]Electricity and CHPs'!H40</f>
        <v>7.5788541865875947E-3</v>
      </c>
      <c r="M89" s="1">
        <f>'[1]Electricity and CHPs'!I40</f>
        <v>7.8703720116489684E-2</v>
      </c>
      <c r="N89" s="1">
        <f>'[1]Electricity and CHPs'!J40</f>
        <v>0.24105784344525533</v>
      </c>
      <c r="O89" s="1">
        <f>'[1]Electricity and CHPs'!K40</f>
        <v>0.19972594265700239</v>
      </c>
      <c r="P89" s="1">
        <f>'[1]Electricity and CHPs'!L40</f>
        <v>0.24332457871495086</v>
      </c>
      <c r="Q89" s="1">
        <f>'[1]Electricity and CHPs'!M40</f>
        <v>0.24335294867821874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7.3506023081112209E-3</v>
      </c>
      <c r="K90" s="1">
        <f>'[1]Electricity and CHPs'!G47</f>
        <v>1.3399861079338949E-2</v>
      </c>
      <c r="L90" s="1">
        <f>'[1]Electricity and CHPs'!H47</f>
        <v>1.1242398750946904E-2</v>
      </c>
      <c r="M90" s="1">
        <f>'[1]Electricity and CHPs'!I47</f>
        <v>1.168781371087378E-2</v>
      </c>
      <c r="N90" s="1">
        <f>'[1]Electricity and CHPs'!J47</f>
        <v>1.2157948293962367E-2</v>
      </c>
      <c r="O90" s="1">
        <f>'[1]Electricity and CHPs'!K47</f>
        <v>1.2815518077988565E-2</v>
      </c>
      <c r="P90" s="1">
        <f>'[1]Electricity and CHPs'!L47</f>
        <v>6.0765360373020152E-3</v>
      </c>
      <c r="Q90" s="1">
        <f>'[1]Electricity and CHPs'!M47</f>
        <v>6.0451672703912222E-3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2.2032398191132091E-2</v>
      </c>
      <c r="G91" s="1">
        <f>'[1]Electricity and CHPs'!C48</f>
        <v>1.2219454685923184E-2</v>
      </c>
      <c r="H91" s="1">
        <f>'[1]Electricity and CHPs'!D48</f>
        <v>2.2503413224221752E-2</v>
      </c>
      <c r="I91" s="1">
        <f>'[1]Electricity and CHPs'!E48</f>
        <v>1.7911491963931016E-2</v>
      </c>
      <c r="J91" s="1">
        <f>'[1]Electricity and CHPs'!F48</f>
        <v>1.4500630987893927E-2</v>
      </c>
      <c r="K91" s="1">
        <f>'[1]Electricity and CHPs'!G48</f>
        <v>7.8838382653564458E-3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1.1466335863028879E-2</v>
      </c>
      <c r="O91" s="1">
        <f>'[1]Electricity and CHPs'!K48</f>
        <v>1.931908491288805E-2</v>
      </c>
      <c r="P91" s="1">
        <f>'[1]Electricity and CHPs'!L48</f>
        <v>3.9716458663141135E-2</v>
      </c>
      <c r="Q91" s="1">
        <f>'[1]Electricity and CHPs'!M48</f>
        <v>4.3600080998077002E-2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8.4113198242099785E-3</v>
      </c>
      <c r="O92" s="1">
        <f>'[1]Electricity and CHPs'!K49</f>
        <v>1.4137120519585645E-2</v>
      </c>
      <c r="P92" s="1">
        <f>'[1]Electricity and CHPs'!L49</f>
        <v>1.422792186143667E-2</v>
      </c>
      <c r="Q92" s="1">
        <f>'[1]Electricity and CHPs'!M49</f>
        <v>2.4560294304418404E-2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3.2237076677848482E-2</v>
      </c>
      <c r="G93" s="1">
        <f>'[1]Electricity and CHPs'!C51</f>
        <v>3.9571111935092169E-2</v>
      </c>
      <c r="H93" s="1">
        <f>'[1]Electricity and CHPs'!D51</f>
        <v>0.16075049354980681</v>
      </c>
      <c r="I93" s="1">
        <f>'[1]Electricity and CHPs'!E51</f>
        <v>0.15703720487069575</v>
      </c>
      <c r="J93" s="1">
        <f>'[1]Electricity and CHPs'!F51</f>
        <v>0.15453182482338856</v>
      </c>
      <c r="K93" s="1">
        <f>'[1]Electricity and CHPs'!G51</f>
        <v>7.2096831718468674E-2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2.2555856400893727E-2</v>
      </c>
      <c r="O93" s="1">
        <f>'[1]Electricity and CHPs'!K51</f>
        <v>9.7794835958603318E-2</v>
      </c>
      <c r="P93" s="1">
        <f>'[1]Electricity and CHPs'!L51</f>
        <v>0.17869088759466051</v>
      </c>
      <c r="Q93" s="1">
        <f>'[1]Electricity and CHPs'!M51</f>
        <v>0.20464286055154673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2.4304505641448614E-2</v>
      </c>
      <c r="O94" s="1">
        <f>'[1]Electricity and CHPs'!K52</f>
        <v>3.562347400923277E-2</v>
      </c>
      <c r="P94" s="1">
        <f>'[1]Electricity and CHPs'!L52</f>
        <v>3.315551585850527E-2</v>
      </c>
      <c r="Q94" s="1">
        <f>'[1]Electricity and CHPs'!M52</f>
        <v>5.6735295786280657E-2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0.95941711500344118</v>
      </c>
      <c r="G95" s="1">
        <f>'[1]Electricity and CHPs'!C54</f>
        <v>1.1069797205454748</v>
      </c>
      <c r="H95" s="1">
        <f>'[1]Electricity and CHPs'!D54</f>
        <v>1.1358335844234428</v>
      </c>
      <c r="I95" s="1">
        <f>'[1]Electricity and CHPs'!E54</f>
        <v>1.1369653070941461</v>
      </c>
      <c r="J95" s="1">
        <f>'[1]Electricity and CHPs'!F54</f>
        <v>1.1370597398807774</v>
      </c>
      <c r="K95" s="1">
        <f>'[1]Electricity and CHPs'!G54</f>
        <v>1.1371212562230706</v>
      </c>
      <c r="L95" s="1">
        <f>'[1]Electricity and CHPs'!H54</f>
        <v>1.1492404312691979</v>
      </c>
      <c r="M95" s="1">
        <f>'[1]Electricity and CHPs'!I54</f>
        <v>1.1663882252987534</v>
      </c>
      <c r="N95" s="1">
        <f>'[1]Electricity and CHPs'!J54</f>
        <v>1.1663966526995289</v>
      </c>
      <c r="O95" s="1">
        <f>'[1]Electricity and CHPs'!K54</f>
        <v>1.1664600647297709</v>
      </c>
      <c r="P95" s="1">
        <f>'[1]Electricity and CHPs'!L54</f>
        <v>1.2589711268470418</v>
      </c>
      <c r="Q95" s="1">
        <f>'[1]Electricity and CHPs'!M54</f>
        <v>1.2611847160818366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0.59444903623490641</v>
      </c>
      <c r="G96" s="1">
        <f>'[1]Electricity and CHPs'!C55</f>
        <v>0.62598841931804239</v>
      </c>
      <c r="H96" s="1">
        <f>'[1]Electricity and CHPs'!D55</f>
        <v>0.79764577551987381</v>
      </c>
      <c r="I96" s="1">
        <f>'[1]Electricity and CHPs'!E55</f>
        <v>0.68159429023721463</v>
      </c>
      <c r="J96" s="1">
        <f>'[1]Electricity and CHPs'!F55</f>
        <v>0.61344691461432244</v>
      </c>
      <c r="K96" s="1">
        <f>'[1]Electricity and CHPs'!G55</f>
        <v>0.32226147996032212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1.9161924877622947E-2</v>
      </c>
      <c r="O96" s="1">
        <f>'[1]Electricity and CHPs'!K55</f>
        <v>2.1732668287728147E-2</v>
      </c>
      <c r="P96" s="1">
        <f>'[1]Electricity and CHPs'!L55</f>
        <v>2.1669958298453001E-2</v>
      </c>
      <c r="Q96" s="1">
        <f>'[1]Electricity and CHPs'!M55</f>
        <v>3.255287703698595E-2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1.0241677670268904E-2</v>
      </c>
      <c r="O97" s="1">
        <f>'[1]Electricity and CHPs'!K58</f>
        <v>1.316850780791291E-2</v>
      </c>
      <c r="P97" s="1">
        <f>'[1]Electricity and CHPs'!L58</f>
        <v>1.2793059395782813E-2</v>
      </c>
      <c r="Q97" s="1">
        <f>'[1]Electricity and CHPs'!M58</f>
        <v>2.1500080257738086E-2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2.2268238521909591</v>
      </c>
      <c r="G98" s="1">
        <f t="shared" ref="G98:K98" si="96">G82-G114</f>
        <v>0.74330050332206077</v>
      </c>
      <c r="H98" s="1">
        <f t="shared" si="96"/>
        <v>1.0218180749397516</v>
      </c>
      <c r="I98" s="1">
        <f>I82-I114</f>
        <v>0.99466906121770893</v>
      </c>
      <c r="J98" s="1">
        <f t="shared" si="96"/>
        <v>1.0839825785156643</v>
      </c>
      <c r="K98" s="1">
        <f t="shared" si="96"/>
        <v>0.62808934822366469</v>
      </c>
      <c r="L98" s="1">
        <f t="shared" ref="L98:O98" si="97">L82-L114</f>
        <v>4.9384019145135571E-2</v>
      </c>
      <c r="M98" s="1">
        <f t="shared" si="97"/>
        <v>2.3590212776063657E-2</v>
      </c>
      <c r="N98" s="1">
        <f t="shared" si="97"/>
        <v>0.1049113994005495</v>
      </c>
      <c r="O98" s="1">
        <f t="shared" si="97"/>
        <v>0.17375219757000959</v>
      </c>
      <c r="P98" s="1">
        <f t="shared" ref="P98:Q113" si="98">P82-P114</f>
        <v>0.28045725241362307</v>
      </c>
      <c r="Q98" s="1">
        <f t="shared" si="98"/>
        <v>0.29567980882502098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3.4313162001718477E-4</v>
      </c>
      <c r="L99" s="1">
        <f t="shared" ref="L99:O99" si="100">L83-L115</f>
        <v>3.6597130844747815E-4</v>
      </c>
      <c r="M99" s="1">
        <f t="shared" si="100"/>
        <v>6.8446212912442496E-4</v>
      </c>
      <c r="N99" s="1">
        <f t="shared" si="100"/>
        <v>6.6648823980584686E-4</v>
      </c>
      <c r="O99" s="1">
        <f t="shared" si="100"/>
        <v>1.0370482939083079E-3</v>
      </c>
      <c r="P99" s="1">
        <f t="shared" si="98"/>
        <v>1.7198805345353778E-3</v>
      </c>
      <c r="Q99" s="1">
        <f t="shared" si="98"/>
        <v>2.4230500194041479E-3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9.2421181111675883E-5</v>
      </c>
      <c r="L100" s="1">
        <f t="shared" ref="L100:O100" si="102">L84-L116</f>
        <v>1.2199943450519481E-4</v>
      </c>
      <c r="M100" s="1">
        <f t="shared" si="102"/>
        <v>8.0866799844174671E-4</v>
      </c>
      <c r="N100" s="1">
        <f t="shared" si="102"/>
        <v>6.8887239678607631E-4</v>
      </c>
      <c r="O100" s="1">
        <f t="shared" si="102"/>
        <v>1.0344294465241873E-3</v>
      </c>
      <c r="P100" s="1">
        <f t="shared" si="98"/>
        <v>1.5469522831299438E-3</v>
      </c>
      <c r="Q100" s="1">
        <f t="shared" si="98"/>
        <v>2.3799588207849796E-3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3.6337236457188255E-4</v>
      </c>
      <c r="M101" s="1">
        <f t="shared" si="104"/>
        <v>1.0852078662872827E-3</v>
      </c>
      <c r="N101" s="1">
        <f t="shared" si="104"/>
        <v>6.216112615488556E-2</v>
      </c>
      <c r="O101" s="1">
        <f t="shared" si="104"/>
        <v>0.11225407819965505</v>
      </c>
      <c r="P101" s="1">
        <f t="shared" si="98"/>
        <v>0.16533316883555971</v>
      </c>
      <c r="Q101" s="1">
        <f t="shared" si="98"/>
        <v>0.16684298818645593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0.94146364122178661</v>
      </c>
      <c r="G102" s="1">
        <f t="shared" si="105"/>
        <v>1.6007306365315992E-3</v>
      </c>
      <c r="H102" s="1">
        <f t="shared" si="105"/>
        <v>1.2268534152255465E-2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0.65305793226140285</v>
      </c>
      <c r="G104" s="1">
        <f t="shared" si="109"/>
        <v>9.0745772706807851E-2</v>
      </c>
      <c r="H104" s="1">
        <f t="shared" si="109"/>
        <v>5.8557079629019189E-2</v>
      </c>
      <c r="I104" s="1">
        <f t="shared" si="109"/>
        <v>0.15059801737321976</v>
      </c>
      <c r="J104" s="1">
        <f t="shared" si="109"/>
        <v>0.33932166032565808</v>
      </c>
      <c r="K104" s="1">
        <f t="shared" si="109"/>
        <v>0.26213909284503567</v>
      </c>
      <c r="L104" s="1">
        <f t="shared" ref="L104:O104" si="110">L88-L120</f>
        <v>4.0230920934559662E-2</v>
      </c>
      <c r="M104" s="1">
        <f t="shared" si="110"/>
        <v>1.2623336323582174E-2</v>
      </c>
      <c r="N104" s="1">
        <f t="shared" si="110"/>
        <v>2.2521840395890391E-2</v>
      </c>
      <c r="O104" s="1">
        <f t="shared" si="110"/>
        <v>2.7015102162514015E-2</v>
      </c>
      <c r="P104" s="1">
        <f t="shared" si="98"/>
        <v>4.8498822561791111E-2</v>
      </c>
      <c r="Q104" s="1">
        <f t="shared" si="98"/>
        <v>4.9528184511998308E-2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5.8562471064942017E-3</v>
      </c>
      <c r="L105" s="1">
        <f t="shared" ref="L105:O105" si="112">L89-L121</f>
        <v>3.342911953184125E-3</v>
      </c>
      <c r="M105" s="1">
        <f t="shared" si="112"/>
        <v>7.3038829531889143E-3</v>
      </c>
      <c r="N105" s="1">
        <f t="shared" si="112"/>
        <v>1.3022486228741526E-2</v>
      </c>
      <c r="O105" s="1">
        <f t="shared" si="112"/>
        <v>1.5624323632839637E-2</v>
      </c>
      <c r="P105" s="1">
        <f t="shared" si="98"/>
        <v>2.8047894030968329E-2</v>
      </c>
      <c r="Q105" s="1">
        <f t="shared" si="98"/>
        <v>2.8643699601659134E-2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0</v>
      </c>
      <c r="J106" s="1">
        <f t="shared" si="113"/>
        <v>6.9302336616352848E-3</v>
      </c>
      <c r="K106" s="1">
        <f t="shared" si="113"/>
        <v>1.1595010156585858E-2</v>
      </c>
      <c r="L106" s="1">
        <f t="shared" ref="L106:O106" si="114">L90-L122</f>
        <v>4.9588431498672576E-3</v>
      </c>
      <c r="M106" s="1">
        <f t="shared" si="114"/>
        <v>1.084655505439229E-3</v>
      </c>
      <c r="N106" s="1">
        <f t="shared" si="114"/>
        <v>6.5679967913523894E-4</v>
      </c>
      <c r="O106" s="1">
        <f t="shared" si="114"/>
        <v>1.0025427809189011E-3</v>
      </c>
      <c r="P106" s="1">
        <f t="shared" si="98"/>
        <v>7.0043905860109074E-4</v>
      </c>
      <c r="Q106" s="1">
        <f t="shared" si="98"/>
        <v>7.1154245829101875E-4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2.147485441404156E-2</v>
      </c>
      <c r="G107" s="1">
        <f t="shared" si="115"/>
        <v>1.1735835826098679E-2</v>
      </c>
      <c r="H107" s="1">
        <f t="shared" si="115"/>
        <v>2.1817293565150442E-2</v>
      </c>
      <c r="I107" s="1">
        <f t="shared" si="115"/>
        <v>1.7650686476917456E-2</v>
      </c>
      <c r="J107" s="1">
        <f t="shared" si="115"/>
        <v>1.3671364165132802E-2</v>
      </c>
      <c r="K107" s="1">
        <f t="shared" si="115"/>
        <v>6.821950184292349E-3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6.1943722193934583E-4</v>
      </c>
      <c r="O107" s="1">
        <f t="shared" si="116"/>
        <v>1.5113091016305674E-3</v>
      </c>
      <c r="P107" s="1">
        <f t="shared" si="98"/>
        <v>4.5780949452463651E-3</v>
      </c>
      <c r="Q107" s="1">
        <f t="shared" si="98"/>
        <v>5.1319190069411477E-3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4.5439839256336371E-4</v>
      </c>
      <c r="O108" s="1">
        <f t="shared" si="118"/>
        <v>1.1059301725955331E-3</v>
      </c>
      <c r="P108" s="1">
        <f t="shared" si="98"/>
        <v>1.6400449422660536E-3</v>
      </c>
      <c r="Q108" s="1">
        <f t="shared" si="98"/>
        <v>2.8908533716364496E-3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3.1421297054704284E-2</v>
      </c>
      <c r="G109" s="1">
        <f t="shared" si="119"/>
        <v>3.8004975267955675E-2</v>
      </c>
      <c r="H109" s="1">
        <f t="shared" si="119"/>
        <v>0.15584927822167061</v>
      </c>
      <c r="I109" s="1">
        <f t="shared" si="119"/>
        <v>0.15475061898616838</v>
      </c>
      <c r="J109" s="1">
        <f t="shared" si="119"/>
        <v>0.14569440833484013</v>
      </c>
      <c r="K109" s="1">
        <f t="shared" si="119"/>
        <v>6.2385982293672107E-2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1.2185180335142973E-3</v>
      </c>
      <c r="O109" s="1">
        <f t="shared" si="120"/>
        <v>7.6503740390988645E-3</v>
      </c>
      <c r="P109" s="1">
        <f t="shared" si="98"/>
        <v>2.059760302894037E-2</v>
      </c>
      <c r="Q109" s="1">
        <f t="shared" si="98"/>
        <v>2.4087354006191164E-2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1.3129839937525804E-3</v>
      </c>
      <c r="O110" s="1">
        <f t="shared" si="122"/>
        <v>2.7867821247546387E-3</v>
      </c>
      <c r="P110" s="1">
        <f t="shared" si="98"/>
        <v>3.8218185776902232E-3</v>
      </c>
      <c r="Q110" s="1">
        <f t="shared" si="98"/>
        <v>6.677990869395023E-3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0.5794061272390244</v>
      </c>
      <c r="G112" s="1">
        <f t="shared" si="125"/>
        <v>0.60121318888466702</v>
      </c>
      <c r="H112" s="1">
        <f t="shared" si="125"/>
        <v>0.77332588937165625</v>
      </c>
      <c r="I112" s="1">
        <f t="shared" si="125"/>
        <v>0.67166973838140343</v>
      </c>
      <c r="J112" s="1">
        <f t="shared" si="125"/>
        <v>0.57836491202839779</v>
      </c>
      <c r="K112" s="1">
        <f t="shared" si="125"/>
        <v>0.27885551283645565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1.0351702283095156E-3</v>
      </c>
      <c r="O112" s="1">
        <f t="shared" si="126"/>
        <v>1.7001208667005892E-3</v>
      </c>
      <c r="P112" s="1">
        <f t="shared" si="98"/>
        <v>2.4978845015181661E-3</v>
      </c>
      <c r="Q112" s="1">
        <f t="shared" si="98"/>
        <v>3.8316150927355901E-3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5.5327843522575727E-4</v>
      </c>
      <c r="O113" s="1">
        <f t="shared" si="128"/>
        <v>1.0301567488693649E-3</v>
      </c>
      <c r="P113" s="1">
        <f t="shared" si="98"/>
        <v>1.4746491133768597E-3</v>
      </c>
      <c r="Q113" s="1">
        <f t="shared" si="98"/>
        <v>2.5306528795281946E-3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1.0172313268033608</v>
      </c>
      <c r="G114" s="1">
        <f t="shared" ref="G114:Q114" si="129">SUM(G115:G129)</f>
        <v>1.1376101883920156</v>
      </c>
      <c r="H114" s="1">
        <f t="shared" si="129"/>
        <v>1.1679681600121603</v>
      </c>
      <c r="I114" s="1">
        <f t="shared" si="129"/>
        <v>1.1516624776131204</v>
      </c>
      <c r="J114" s="1">
        <f t="shared" si="129"/>
        <v>1.2028111000198527</v>
      </c>
      <c r="K114" s="1">
        <f t="shared" si="129"/>
        <v>1.2348881080329408</v>
      </c>
      <c r="L114" s="1">
        <f t="shared" si="129"/>
        <v>1.2118169679179822</v>
      </c>
      <c r="M114" s="1">
        <f t="shared" si="129"/>
        <v>1.3969967059731569</v>
      </c>
      <c r="N114" s="1">
        <f t="shared" si="129"/>
        <v>3.0034888959293813</v>
      </c>
      <c r="O114" s="1">
        <f t="shared" si="129"/>
        <v>3.2137845847116542</v>
      </c>
      <c r="P114" s="1">
        <f t="shared" si="129"/>
        <v>3.4115715120496275</v>
      </c>
      <c r="Q114" s="1">
        <f t="shared" si="129"/>
        <v>3.4775600657326811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5.3411028765854201E-5</v>
      </c>
      <c r="L115" s="1">
        <f>'[1]Electricity and CHPs_IN'!V$23/SUM('[1]Electricity and CHPs_IN'!V$22:V$23)*L83</f>
        <v>4.637374071997329E-4</v>
      </c>
      <c r="M115" s="1">
        <f>'[1]Electricity and CHPs_IN'!W$23/SUM('[1]Electricity and CHPs_IN'!W$22:W$23)*M83</f>
        <v>6.6910278925804744E-3</v>
      </c>
      <c r="N115" s="1">
        <f>'[1]Electricity and CHPs_IN'!X$23/SUM('[1]Electricity and CHPs_IN'!X$22:X$23)*N83</f>
        <v>1.1670803959791868E-2</v>
      </c>
      <c r="O115" s="1">
        <f>'[1]Electricity and CHPs_IN'!Y$23/SUM('[1]Electricity and CHPs_IN'!Y$22:Y$23)*O83</f>
        <v>1.2219554228477435E-2</v>
      </c>
      <c r="P115" s="1">
        <f>'[1]Electricity and CHPs_IN'!Z$23/SUM('[1]Electricity and CHPs_IN'!Z$22:Z$23)*P83</f>
        <v>1.3200640986395982E-2</v>
      </c>
      <c r="Q115" s="1">
        <f>'[1]Electricity and CHPs_IN'!AA$23/SUM('[1]Electricity and CHPs_IN'!AA$22:AA$23)*Q83</f>
        <v>1.8162851076369817E-2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1.438605501493194E-5</v>
      </c>
      <c r="L116" s="1">
        <f>'[1]Electricity and CHPs_IN'!V$23/SUM('[1]Electricity and CHPs_IN'!V$22:V$23)*L84</f>
        <v>1.5459053792298049E-4</v>
      </c>
      <c r="M116" s="1">
        <f>'[1]Electricity and CHPs_IN'!W$23/SUM('[1]Electricity and CHPs_IN'!W$22:W$23)*M84</f>
        <v>7.9052147710970654E-3</v>
      </c>
      <c r="N116" s="1">
        <f>'[1]Electricity and CHPs_IN'!X$23/SUM('[1]Electricity and CHPs_IN'!X$22:X$23)*N84</f>
        <v>1.2062770527720444E-2</v>
      </c>
      <c r="O116" s="1">
        <f>'[1]Electricity and CHPs_IN'!Y$23/SUM('[1]Electricity and CHPs_IN'!Y$22:Y$23)*O84</f>
        <v>1.2188696313938296E-2</v>
      </c>
      <c r="P116" s="1">
        <f>'[1]Electricity and CHPs_IN'!Z$23/SUM('[1]Electricity and CHPs_IN'!Z$22:Z$23)*P84</f>
        <v>1.1873360563500192E-2</v>
      </c>
      <c r="Q116" s="1">
        <f>'[1]Electricity and CHPs_IN'!AA$23/SUM('[1]Electricity and CHPs_IN'!AA$22:AA$23)*Q84</f>
        <v>1.7839845353436079E-2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4.6044417774019096E-4</v>
      </c>
      <c r="M117" s="1">
        <f>'[1]Electricity and CHPs_IN'!W$23/SUM('[1]Electricity and CHPs_IN'!W$22:W$23)*M85</f>
        <v>1.0608557864062604E-2</v>
      </c>
      <c r="N117" s="1">
        <f>'[1]Electricity and CHPs_IN'!X$23/SUM('[1]Electricity and CHPs_IN'!X$22:X$23)*N85</f>
        <v>1.0884968015112992</v>
      </c>
      <c r="O117" s="1">
        <f>'[1]Electricity and CHPs_IN'!Y$23/SUM('[1]Electricity and CHPs_IN'!Y$22:Y$23)*O85</f>
        <v>1.3226913384707919</v>
      </c>
      <c r="P117" s="1">
        <f>'[1]Electricity and CHPs_IN'!Z$23/SUM('[1]Electricity and CHPs_IN'!Z$22:Z$23)*P85</f>
        <v>1.2689857005277489</v>
      </c>
      <c r="Q117" s="1">
        <f>'[1]Electricity and CHPs_IN'!AA$23/SUM('[1]Electricity and CHPs_IN'!AA$22:AA$23)*Q85</f>
        <v>1.250632188068622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2.4442875579029952E-2</v>
      </c>
      <c r="G118" s="1">
        <f>'[1]Electricity and CHPs_IN'!Q$23/SUM('[1]Electricity and CHPs_IN'!Q$22:Q$23)*G86</f>
        <v>6.5964072503808466E-5</v>
      </c>
      <c r="H118" s="1">
        <f>'[1]Electricity and CHPs_IN'!R$23/SUM('[1]Electricity and CHPs_IN'!R$22:R$23)*H86</f>
        <v>3.8582615413380715E-4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1.6955103824772801E-2</v>
      </c>
      <c r="G120" s="1">
        <f>'[1]Electricity and CHPs_IN'!Q$23/SUM('[1]Electricity and CHPs_IN'!Q$22:Q$23)*G88</f>
        <v>3.7395178137004633E-3</v>
      </c>
      <c r="H120" s="1">
        <f>'[1]Electricity and CHPs_IN'!R$23/SUM('[1]Electricity and CHPs_IN'!R$22:R$23)*H88</f>
        <v>1.8415282991585491E-3</v>
      </c>
      <c r="I120" s="1">
        <f>'[1]Electricity and CHPs_IN'!S$23/SUM('[1]Electricity and CHPs_IN'!S$22:S$23)*I88</f>
        <v>2.2252272916219564E-3</v>
      </c>
      <c r="J120" s="1">
        <f>'[1]Electricity and CHPs_IN'!T$23/SUM('[1]Electricity and CHPs_IN'!T$22:T$23)*J88</f>
        <v>2.058230559536519E-2</v>
      </c>
      <c r="K120" s="1">
        <f>'[1]Electricity and CHPs_IN'!U$23/SUM('[1]Electricity and CHPs_IN'!U$22:U$23)*K88</f>
        <v>4.0803930071789715E-2</v>
      </c>
      <c r="L120" s="1">
        <f>'[1]Electricity and CHPs_IN'!V$23/SUM('[1]Electricity and CHPs_IN'!V$22:V$23)*L88</f>
        <v>5.0978266691438255E-2</v>
      </c>
      <c r="M120" s="1">
        <f>'[1]Electricity and CHPs_IN'!W$23/SUM('[1]Electricity and CHPs_IN'!W$22:W$23)*M88</f>
        <v>0.12340068477792795</v>
      </c>
      <c r="N120" s="1">
        <f>'[1]Electricity and CHPs_IN'!X$23/SUM('[1]Electricity and CHPs_IN'!X$22:X$23)*N88</f>
        <v>0.39437752742753207</v>
      </c>
      <c r="O120" s="1">
        <f>'[1]Electricity and CHPs_IN'!Y$23/SUM('[1]Electricity and CHPs_IN'!Y$22:Y$23)*O88</f>
        <v>0.31831931820514159</v>
      </c>
      <c r="P120" s="1">
        <f>'[1]Electricity and CHPs_IN'!Z$23/SUM('[1]Electricity and CHPs_IN'!Z$22:Z$23)*P88</f>
        <v>0.37224419489931554</v>
      </c>
      <c r="Q120" s="1">
        <f>'[1]Electricity and CHPs_IN'!AA$23/SUM('[1]Electricity and CHPs_IN'!AA$22:AA$23)*Q88</f>
        <v>0.37125648755513713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9.115691018194334E-4</v>
      </c>
      <c r="L121" s="1">
        <f>'[1]Electricity and CHPs_IN'!V$23/SUM('[1]Electricity and CHPs_IN'!V$22:V$23)*L89</f>
        <v>4.2359422334034696E-3</v>
      </c>
      <c r="M121" s="1">
        <f>'[1]Electricity and CHPs_IN'!W$23/SUM('[1]Electricity and CHPs_IN'!W$22:W$23)*M89</f>
        <v>7.1399837163300769E-2</v>
      </c>
      <c r="N121" s="1">
        <f>'[1]Electricity and CHPs_IN'!X$23/SUM('[1]Electricity and CHPs_IN'!X$22:X$23)*N89</f>
        <v>0.2280353572165138</v>
      </c>
      <c r="O121" s="1">
        <f>'[1]Electricity and CHPs_IN'!Y$23/SUM('[1]Electricity and CHPs_IN'!Y$22:Y$23)*O89</f>
        <v>0.18410161902416275</v>
      </c>
      <c r="P121" s="1">
        <f>'[1]Electricity and CHPs_IN'!Z$23/SUM('[1]Electricity and CHPs_IN'!Z$22:Z$23)*P89</f>
        <v>0.21527668468398253</v>
      </c>
      <c r="Q121" s="1">
        <f>'[1]Electricity and CHPs_IN'!AA$23/SUM('[1]Electricity and CHPs_IN'!AA$22:AA$23)*Q89</f>
        <v>0.21470924907655961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0</v>
      </c>
      <c r="J122" s="1">
        <f>'[1]Electricity and CHPs_IN'!T$23/SUM('[1]Electricity and CHPs_IN'!T$22:T$23)*J90</f>
        <v>4.2036864647593578E-4</v>
      </c>
      <c r="K122" s="1">
        <f>'[1]Electricity and CHPs_IN'!U$23/SUM('[1]Electricity and CHPs_IN'!U$22:U$23)*K90</f>
        <v>1.8048509227530912E-3</v>
      </c>
      <c r="L122" s="1">
        <f>'[1]Electricity and CHPs_IN'!V$23/SUM('[1]Electricity and CHPs_IN'!V$22:V$23)*L90</f>
        <v>6.2835556010796467E-3</v>
      </c>
      <c r="M122" s="1">
        <f>'[1]Electricity and CHPs_IN'!W$23/SUM('[1]Electricity and CHPs_IN'!W$22:W$23)*M90</f>
        <v>1.0603158205434551E-2</v>
      </c>
      <c r="N122" s="1">
        <f>'[1]Electricity and CHPs_IN'!X$23/SUM('[1]Electricity and CHPs_IN'!X$22:X$23)*N90</f>
        <v>1.1501148614827128E-2</v>
      </c>
      <c r="O122" s="1">
        <f>'[1]Electricity and CHPs_IN'!Y$23/SUM('[1]Electricity and CHPs_IN'!Y$22:Y$23)*O90</f>
        <v>1.1812975297069664E-2</v>
      </c>
      <c r="P122" s="1">
        <f>'[1]Electricity and CHPs_IN'!Z$23/SUM('[1]Electricity and CHPs_IN'!Z$22:Z$23)*P90</f>
        <v>5.3760969787009245E-3</v>
      </c>
      <c r="Q122" s="1">
        <f>'[1]Electricity and CHPs_IN'!AA$23/SUM('[1]Electricity and CHPs_IN'!AA$22:AA$23)*Q90</f>
        <v>5.3336248121002034E-3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5.5754377709053165E-4</v>
      </c>
      <c r="G123" s="1">
        <f>'[1]Electricity and CHPs_IN'!Q$23/SUM('[1]Electricity and CHPs_IN'!Q$22:Q$23)*G91</f>
        <v>4.83618859824505E-4</v>
      </c>
      <c r="H123" s="1">
        <f>'[1]Electricity and CHPs_IN'!R$23/SUM('[1]Electricity and CHPs_IN'!R$22:R$23)*H91</f>
        <v>6.8611965907131088E-4</v>
      </c>
      <c r="I123" s="1">
        <f>'[1]Electricity and CHPs_IN'!S$23/SUM('[1]Electricity and CHPs_IN'!S$22:S$23)*I91</f>
        <v>2.6080548701356117E-4</v>
      </c>
      <c r="J123" s="1">
        <f>'[1]Electricity and CHPs_IN'!T$23/SUM('[1]Electricity and CHPs_IN'!T$22:T$23)*J91</f>
        <v>8.2926682276112469E-4</v>
      </c>
      <c r="K123" s="1">
        <f>'[1]Electricity and CHPs_IN'!U$23/SUM('[1]Electricity and CHPs_IN'!U$22:U$23)*K91</f>
        <v>1.0618880810640966E-3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1.0846898641089533E-2</v>
      </c>
      <c r="O123" s="1">
        <f>'[1]Electricity and CHPs_IN'!Y$23/SUM('[1]Electricity and CHPs_IN'!Y$22:Y$23)*O91</f>
        <v>1.7807775811257483E-2</v>
      </c>
      <c r="P123" s="1">
        <f>'[1]Electricity and CHPs_IN'!Z$23/SUM('[1]Electricity and CHPs_IN'!Z$22:Z$23)*P91</f>
        <v>3.513836371789477E-2</v>
      </c>
      <c r="Q123" s="1">
        <f>'[1]Electricity and CHPs_IN'!AA$23/SUM('[1]Electricity and CHPs_IN'!AA$22:AA$23)*Q91</f>
        <v>3.8468161991135855E-2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7.9569214316466148E-3</v>
      </c>
      <c r="O124" s="1">
        <f>'[1]Electricity and CHPs_IN'!Y$23/SUM('[1]Electricity and CHPs_IN'!Y$22:Y$23)*O92</f>
        <v>1.3031190346990112E-2</v>
      </c>
      <c r="P124" s="1">
        <f>'[1]Electricity and CHPs_IN'!Z$23/SUM('[1]Electricity and CHPs_IN'!Z$22:Z$23)*P92</f>
        <v>1.2587876919170616E-2</v>
      </c>
      <c r="Q124" s="1">
        <f>'[1]Electricity and CHPs_IN'!AA$23/SUM('[1]Electricity and CHPs_IN'!AA$22:AA$23)*Q92</f>
        <v>2.1669440932781954E-2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8.157796231442017E-4</v>
      </c>
      <c r="G125" s="1">
        <f>'[1]Electricity and CHPs_IN'!Q$23/SUM('[1]Electricity and CHPs_IN'!Q$22:Q$23)*G93</f>
        <v>1.5661366671364931E-3</v>
      </c>
      <c r="H125" s="1">
        <f>'[1]Electricity and CHPs_IN'!R$23/SUM('[1]Electricity and CHPs_IN'!R$22:R$23)*H93</f>
        <v>4.9012153281361949E-3</v>
      </c>
      <c r="I125" s="1">
        <f>'[1]Electricity and CHPs_IN'!S$23/SUM('[1]Electricity and CHPs_IN'!S$22:S$23)*I93</f>
        <v>2.2865858845273757E-3</v>
      </c>
      <c r="J125" s="1">
        <f>'[1]Electricity and CHPs_IN'!T$23/SUM('[1]Electricity and CHPs_IN'!T$22:T$23)*J93</f>
        <v>8.8374164885484316E-3</v>
      </c>
      <c r="K125" s="1">
        <f>'[1]Electricity and CHPs_IN'!U$23/SUM('[1]Electricity and CHPs_IN'!U$22:U$23)*K93</f>
        <v>9.7108494247965648E-3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2.133733836737943E-2</v>
      </c>
      <c r="O125" s="1">
        <f>'[1]Electricity and CHPs_IN'!Y$23/SUM('[1]Electricity and CHPs_IN'!Y$22:Y$23)*O93</f>
        <v>9.0144461919504454E-2</v>
      </c>
      <c r="P125" s="1">
        <f>'[1]Electricity and CHPs_IN'!Z$23/SUM('[1]Electricity and CHPs_IN'!Z$22:Z$23)*P93</f>
        <v>0.15809328456572014</v>
      </c>
      <c r="Q125" s="1">
        <f>'[1]Electricity and CHPs_IN'!AA$23/SUM('[1]Electricity and CHPs_IN'!AA$22:AA$23)*Q93</f>
        <v>0.18055550654535557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2.2991521647696033E-2</v>
      </c>
      <c r="O126" s="1">
        <f>'[1]Electricity and CHPs_IN'!Y$23/SUM('[1]Electricity and CHPs_IN'!Y$22:Y$23)*O94</f>
        <v>3.2836691884478131E-2</v>
      </c>
      <c r="P126" s="1">
        <f>'[1]Electricity and CHPs_IN'!Z$23/SUM('[1]Electricity and CHPs_IN'!Z$22:Z$23)*P94</f>
        <v>2.9333697280815047E-2</v>
      </c>
      <c r="Q126" s="1">
        <f>'[1]Electricity and CHPs_IN'!AA$23/SUM('[1]Electricity and CHPs_IN'!AA$22:AA$23)*Q94</f>
        <v>5.0057304916885634E-2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0.95941711500344118</v>
      </c>
      <c r="G127" s="1">
        <f t="shared" ref="G127:Q127" si="132">G95</f>
        <v>1.1069797205454748</v>
      </c>
      <c r="H127" s="1">
        <f t="shared" si="132"/>
        <v>1.1358335844234428</v>
      </c>
      <c r="I127" s="1">
        <f t="shared" si="132"/>
        <v>1.1369653070941461</v>
      </c>
      <c r="J127" s="1">
        <f t="shared" si="132"/>
        <v>1.1370597398807774</v>
      </c>
      <c r="K127" s="1">
        <f t="shared" si="132"/>
        <v>1.1371212562230706</v>
      </c>
      <c r="L127" s="1">
        <f t="shared" si="132"/>
        <v>1.1492404312691979</v>
      </c>
      <c r="M127" s="1">
        <f t="shared" si="132"/>
        <v>1.1663882252987534</v>
      </c>
      <c r="N127" s="1">
        <f t="shared" si="132"/>
        <v>1.1663966526995289</v>
      </c>
      <c r="O127" s="1">
        <f t="shared" si="132"/>
        <v>1.1664600647297709</v>
      </c>
      <c r="P127" s="1">
        <f t="shared" si="132"/>
        <v>1.2589711268470418</v>
      </c>
      <c r="Q127" s="1">
        <f t="shared" si="132"/>
        <v>1.2611847160818366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1.5042908995882035E-2</v>
      </c>
      <c r="G128" s="1">
        <f>'[1]Electricity and CHPs_IN'!Q$23/SUM('[1]Electricity and CHPs_IN'!Q$22:Q$23)*G96</f>
        <v>2.4775230433375407E-2</v>
      </c>
      <c r="H128" s="1">
        <f>'[1]Electricity and CHPs_IN'!R$23/SUM('[1]Electricity and CHPs_IN'!R$22:R$23)*H96</f>
        <v>2.4319886148217593E-2</v>
      </c>
      <c r="I128" s="1">
        <f>'[1]Electricity and CHPs_IN'!S$23/SUM('[1]Electricity and CHPs_IN'!S$22:S$23)*I96</f>
        <v>9.9245518558112207E-3</v>
      </c>
      <c r="J128" s="1">
        <f>'[1]Electricity and CHPs_IN'!T$23/SUM('[1]Electricity and CHPs_IN'!T$22:T$23)*J96</f>
        <v>3.5082002585924671E-2</v>
      </c>
      <c r="K128" s="1">
        <f>'[1]Electricity and CHPs_IN'!U$23/SUM('[1]Electricity and CHPs_IN'!U$22:U$23)*K96</f>
        <v>4.3405967123866455E-2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1.8126754649313431E-2</v>
      </c>
      <c r="O128" s="1">
        <f>'[1]Electricity and CHPs_IN'!Y$23/SUM('[1]Electricity and CHPs_IN'!Y$22:Y$23)*O96</f>
        <v>2.0032547421027558E-2</v>
      </c>
      <c r="P128" s="1">
        <f>'[1]Electricity and CHPs_IN'!Z$23/SUM('[1]Electricity and CHPs_IN'!Z$22:Z$23)*P96</f>
        <v>1.9172073796934835E-2</v>
      </c>
      <c r="Q128" s="1">
        <f>'[1]Electricity and CHPs_IN'!AA$23/SUM('[1]Electricity and CHPs_IN'!AA$22:AA$23)*Q96</f>
        <v>2.872126194425036E-2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9.6883992350431467E-3</v>
      </c>
      <c r="O129" s="1">
        <f>'[1]Electricity and CHPs_IN'!Y$23/SUM('[1]Electricity and CHPs_IN'!Y$22:Y$23)*O97</f>
        <v>1.2138351059043545E-2</v>
      </c>
      <c r="P129" s="1">
        <f>'[1]Electricity and CHPs_IN'!Z$23/SUM('[1]Electricity and CHPs_IN'!Z$22:Z$23)*P97</f>
        <v>1.1318410282405954E-2</v>
      </c>
      <c r="Q129" s="1">
        <f>'[1]Electricity and CHPs_IN'!AA$23/SUM('[1]Electricity and CHPs_IN'!AA$22:AA$23)*Q97</f>
        <v>1.8969427378209891E-2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8.2846947206038397</v>
      </c>
      <c r="G130" s="1">
        <f t="shared" ref="G130:Q130" si="133">SUM(G131:G136)</f>
        <v>9.0063881445489997</v>
      </c>
      <c r="H130" s="1">
        <f t="shared" si="133"/>
        <v>10.055619868531716</v>
      </c>
      <c r="I130" s="1">
        <f t="shared" si="133"/>
        <v>9.137449043464283</v>
      </c>
      <c r="J130" s="1">
        <f t="shared" si="133"/>
        <v>9.2168718741957196</v>
      </c>
      <c r="K130" s="1">
        <f t="shared" si="133"/>
        <v>10.192786250531421</v>
      </c>
      <c r="L130" s="1">
        <f t="shared" si="133"/>
        <v>10.574038704293043</v>
      </c>
      <c r="M130" s="1">
        <f t="shared" si="133"/>
        <v>12.208446100271846</v>
      </c>
      <c r="N130" s="1">
        <f t="shared" si="133"/>
        <v>11.635969647261534</v>
      </c>
      <c r="O130" s="1">
        <f t="shared" si="133"/>
        <v>11.402418774834928</v>
      </c>
      <c r="P130" s="1">
        <f t="shared" si="133"/>
        <v>11.398517610991201</v>
      </c>
      <c r="Q130" s="1">
        <f t="shared" si="133"/>
        <v>11.413813589429747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6.5070265058902006</v>
      </c>
      <c r="G131" s="1">
        <f>'[1]Electricity and CHPs'!C19</f>
        <v>7.3413823440065249</v>
      </c>
      <c r="H131" s="1">
        <f>'[1]Electricity and CHPs'!D19</f>
        <v>8.3711406739260177</v>
      </c>
      <c r="I131" s="1">
        <f>'[1]Electricity and CHPs'!E19</f>
        <v>7.3981736381152068</v>
      </c>
      <c r="J131" s="1">
        <f>'[1]Electricity and CHPs'!F19</f>
        <v>7.4919060356440896</v>
      </c>
      <c r="K131" s="1">
        <f>'[1]Electricity and CHPs'!G19</f>
        <v>7.1490713744190995</v>
      </c>
      <c r="L131" s="1">
        <f>'[1]Electricity and CHPs'!H19</f>
        <v>4.3378683042682731</v>
      </c>
      <c r="M131" s="1">
        <f>'[1]Electricity and CHPs'!I19</f>
        <v>5.1263976742636945</v>
      </c>
      <c r="N131" s="1">
        <f>'[1]Electricity and CHPs'!J19</f>
        <v>4.8880584483257472</v>
      </c>
      <c r="O131" s="1">
        <f>'[1]Electricity and CHPs'!K19</f>
        <v>4.7760299487172251</v>
      </c>
      <c r="P131" s="1">
        <f>'[1]Electricity and CHPs'!L19</f>
        <v>4.7733761282283478</v>
      </c>
      <c r="Q131" s="1">
        <f>'[1]Electricity and CHPs'!M19</f>
        <v>4.7801796612252936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1.1607201943238956</v>
      </c>
      <c r="L132" s="1">
        <f>'[1]Electricity and CHPs'!H20</f>
        <v>4.3378700236041068</v>
      </c>
      <c r="M132" s="1">
        <f>'[1]Electricity and CHPs'!I20</f>
        <v>4.8959036137251344</v>
      </c>
      <c r="N132" s="1">
        <f>'[1]Electricity and CHPs'!J20</f>
        <v>4.668248105084289</v>
      </c>
      <c r="O132" s="1">
        <f>'[1]Electricity and CHPs'!K20</f>
        <v>4.561290011649076</v>
      </c>
      <c r="P132" s="1">
        <f>'[1]Electricity and CHPs'!L20</f>
        <v>4.5587665024825297</v>
      </c>
      <c r="Q132" s="1">
        <f>'[1]Electricity and CHPs'!M20</f>
        <v>4.5653224624005375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1.5475751777612439</v>
      </c>
      <c r="G133" s="1">
        <f>'[1]Electricity and CHPs'!C26</f>
        <v>1.4214089314028393</v>
      </c>
      <c r="H133" s="1">
        <f>'[1]Electricity and CHPs'!D26</f>
        <v>1.3477458381190806</v>
      </c>
      <c r="I133" s="1">
        <f>'[1]Electricity and CHPs'!E26</f>
        <v>1.406299986130489</v>
      </c>
      <c r="J133" s="1">
        <f>'[1]Electricity and CHPs'!F26</f>
        <v>1.3957373026385615</v>
      </c>
      <c r="K133" s="1">
        <f>'[1]Electricity and CHPs'!G26</f>
        <v>1.3641107580318752</v>
      </c>
      <c r="L133" s="1">
        <f>'[1]Electricity and CHPs'!H26</f>
        <v>0.89444364146271593</v>
      </c>
      <c r="M133" s="1">
        <f>'[1]Electricity and CHPs'!I26</f>
        <v>0.75041585907539998</v>
      </c>
      <c r="N133" s="1">
        <f>'[1]Electricity and CHPs'!J26</f>
        <v>0.73977120405295049</v>
      </c>
      <c r="O133" s="1">
        <f>'[1]Electricity and CHPs'!K26</f>
        <v>0.74205302230544956</v>
      </c>
      <c r="P133" s="1">
        <f>'[1]Electricity and CHPs'!L26</f>
        <v>0.74336153472790023</v>
      </c>
      <c r="Q133" s="1">
        <f>'[1]Electricity and CHPs'!M26</f>
        <v>0.74413691222518297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0.19422438333308253</v>
      </c>
      <c r="L134" s="1">
        <f>'[1]Electricity and CHPs'!H27</f>
        <v>0.71020064469046462</v>
      </c>
      <c r="M134" s="1">
        <f>'[1]Electricity and CHPs'!I27</f>
        <v>0.78411714541225408</v>
      </c>
      <c r="N134" s="1">
        <f>'[1]Electricity and CHPs'!J27</f>
        <v>0.74767124576903055</v>
      </c>
      <c r="O134" s="1">
        <f>'[1]Electricity and CHPs'!K27</f>
        <v>0.73053214661810228</v>
      </c>
      <c r="P134" s="1">
        <f>'[1]Electricity and CHPs'!L27</f>
        <v>0.7301414031888257</v>
      </c>
      <c r="Q134" s="1">
        <f>'[1]Electricity and CHPs'!M27</f>
        <v>0.73118177573012166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0.23009303695239472</v>
      </c>
      <c r="G135" s="1">
        <f>'[1]Electricity and CHPs'!C44</f>
        <v>0.24359686913963566</v>
      </c>
      <c r="H135" s="1">
        <f>'[1]Electricity and CHPs'!D44</f>
        <v>0.33673335648661723</v>
      </c>
      <c r="I135" s="1">
        <f>'[1]Electricity and CHPs'!E44</f>
        <v>0.33297541921858781</v>
      </c>
      <c r="J135" s="1">
        <f>'[1]Electricity and CHPs'!F44</f>
        <v>0.32922853591306861</v>
      </c>
      <c r="K135" s="1">
        <f>'[1]Electricity and CHPs'!G44</f>
        <v>0.29687738328858959</v>
      </c>
      <c r="L135" s="1">
        <f>'[1]Electricity and CHPs'!H44</f>
        <v>2.4827302307951576E-3</v>
      </c>
      <c r="M135" s="1">
        <f>'[1]Electricity and CHPs'!I44</f>
        <v>9.7023969948688271E-4</v>
      </c>
      <c r="N135" s="1">
        <f>'[1]Electricity and CHPs'!J44</f>
        <v>1.477563661158281E-3</v>
      </c>
      <c r="O135" s="1">
        <f>'[1]Electricity and CHPs'!K44</f>
        <v>1.2279616232858876E-3</v>
      </c>
      <c r="P135" s="1">
        <f>'[1]Electricity and CHPs'!L44</f>
        <v>6.1005940739221657E-4</v>
      </c>
      <c r="Q135" s="1">
        <f>'[1]Electricity and CHPs'!M44</f>
        <v>3.2919845005672306E-4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2.7782157134877507E-2</v>
      </c>
      <c r="L136" s="1">
        <f>'[1]Electricity and CHPs'!H45</f>
        <v>0.29117336003668487</v>
      </c>
      <c r="M136" s="1">
        <f>'[1]Electricity and CHPs'!I45</f>
        <v>0.65064156809587625</v>
      </c>
      <c r="N136" s="1">
        <f>'[1]Electricity and CHPs'!J45</f>
        <v>0.59074308036836143</v>
      </c>
      <c r="O136" s="1">
        <f>'[1]Electricity and CHPs'!K45</f>
        <v>0.5912856839217876</v>
      </c>
      <c r="P136" s="1">
        <f>'[1]Electricity and CHPs'!L45</f>
        <v>0.59226198295620602</v>
      </c>
      <c r="Q136" s="1">
        <f>'[1]Electricity and CHPs'!M45</f>
        <v>0.59266357939855485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4.0273008418257223</v>
      </c>
      <c r="G137" s="1">
        <f t="shared" ref="G137:K137" si="135">SUM(G138:G141)</f>
        <v>4.3813956377046823</v>
      </c>
      <c r="H137" s="1">
        <f t="shared" si="135"/>
        <v>4.8594432560225487</v>
      </c>
      <c r="I137" s="1">
        <f t="shared" si="135"/>
        <v>4.4022368121228475</v>
      </c>
      <c r="J137" s="1">
        <f t="shared" si="135"/>
        <v>4.4438216691413253</v>
      </c>
      <c r="K137" s="1">
        <f t="shared" si="135"/>
        <v>4.9340633550539765</v>
      </c>
      <c r="L137" s="1">
        <f t="shared" ref="L137:O137" si="136">SUM(L138:L141)</f>
        <v>5.1401913070127812</v>
      </c>
      <c r="M137" s="1">
        <f t="shared" si="136"/>
        <v>5.7784171462382412</v>
      </c>
      <c r="N137" s="1">
        <f t="shared" si="136"/>
        <v>5.5218745016160078</v>
      </c>
      <c r="O137" s="1">
        <f t="shared" si="136"/>
        <v>5.404952564644927</v>
      </c>
      <c r="P137" s="1">
        <f>SUM(P138:P141)</f>
        <v>5.402822784313801</v>
      </c>
      <c r="Q137" s="1">
        <f>SUM(Q138:Q141)</f>
        <v>5.410410405790568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3.2535132529451003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3.6706911720032629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4.1855703369630088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3.6990868190576034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3.7459530178220448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3.5745356872095497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2.1689341521341365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2.5631988371318473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2.4440292241628736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2.3880149743586125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2.3866880641141739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2.3900898306126468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0.58036009716194781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2.1689350118020534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2.4479518068625672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2.3341240525421445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2.280645005824538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2.2793832512412648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2.2826612312002688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0.77378758888062193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0.71070446570141965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0.67387291905954017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0.70314999306524451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0.69786865131928077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0.6820553790159376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0.44722182073135797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0.37520792953769999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0.36988560202647525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0.37102651115272478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0.37168076736395012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0.37206845611259148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9.7112191666541267E-2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0.35510032234523237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0.39205857270612704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0.37383562288451527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0.36526607330905114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0.36507070159441285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0.36559088786506083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4.2573938787781174</v>
      </c>
      <c r="G144" s="1">
        <f t="shared" ref="G144:K144" si="137">SUM(G145:G150)</f>
        <v>4.6249925068443174</v>
      </c>
      <c r="H144" s="1">
        <f t="shared" si="137"/>
        <v>5.1961766125091664</v>
      </c>
      <c r="I144" s="1">
        <f t="shared" si="137"/>
        <v>4.7352122313414355</v>
      </c>
      <c r="J144" s="1">
        <f t="shared" si="137"/>
        <v>4.7730502050543935</v>
      </c>
      <c r="K144" s="1">
        <f t="shared" si="137"/>
        <v>5.2587228954774439</v>
      </c>
      <c r="L144" s="1">
        <f t="shared" ref="L144:O144" si="138">SUM(L145:L150)</f>
        <v>5.4338473972802612</v>
      </c>
      <c r="M144" s="1">
        <f t="shared" si="138"/>
        <v>6.4300289540336042</v>
      </c>
      <c r="N144" s="1">
        <f t="shared" si="138"/>
        <v>6.1140951456455275</v>
      </c>
      <c r="O144" s="1">
        <f t="shared" si="138"/>
        <v>5.9974662101900007</v>
      </c>
      <c r="P144" s="1">
        <f>SUM(P145:P150)</f>
        <v>5.9956948266773988</v>
      </c>
      <c r="Q144" s="1">
        <f>SUM(Q145:Q150)</f>
        <v>6.0034031836391799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3.2535132529451003</v>
      </c>
      <c r="G145" s="1">
        <f t="shared" ref="G145:K145" si="139">G131-G138</f>
        <v>3.670691172003262</v>
      </c>
      <c r="H145" s="1">
        <f t="shared" si="139"/>
        <v>4.1855703369630088</v>
      </c>
      <c r="I145" s="1">
        <f t="shared" si="139"/>
        <v>3.6990868190576034</v>
      </c>
      <c r="J145" s="1">
        <f t="shared" si="139"/>
        <v>3.7459530178220448</v>
      </c>
      <c r="K145" s="1">
        <f t="shared" si="139"/>
        <v>3.5745356872095497</v>
      </c>
      <c r="L145" s="1">
        <f t="shared" ref="L145:O145" si="140">L131-L138</f>
        <v>2.1689341521341365</v>
      </c>
      <c r="M145" s="1">
        <f t="shared" si="140"/>
        <v>2.5631988371318473</v>
      </c>
      <c r="N145" s="1">
        <f t="shared" si="140"/>
        <v>2.4440292241628736</v>
      </c>
      <c r="O145" s="1">
        <f t="shared" si="140"/>
        <v>2.3880149743586125</v>
      </c>
      <c r="P145" s="1">
        <f t="shared" ref="P145:Q150" si="141">P131-P138</f>
        <v>2.3866880641141739</v>
      </c>
      <c r="Q145" s="1">
        <f t="shared" si="141"/>
        <v>2.3900898306126468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0.58036009716194781</v>
      </c>
      <c r="L146" s="1">
        <f t="shared" ref="L146:O146" si="143">L132-L139</f>
        <v>2.1689350118020534</v>
      </c>
      <c r="M146" s="1">
        <f t="shared" si="143"/>
        <v>2.4479518068625672</v>
      </c>
      <c r="N146" s="1">
        <f t="shared" si="143"/>
        <v>2.3341240525421445</v>
      </c>
      <c r="O146" s="1">
        <f t="shared" si="143"/>
        <v>2.280645005824538</v>
      </c>
      <c r="P146" s="1">
        <f t="shared" si="141"/>
        <v>2.2793832512412648</v>
      </c>
      <c r="Q146" s="1">
        <f t="shared" si="141"/>
        <v>2.2826612312002688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0.77378758888062193</v>
      </c>
      <c r="G147" s="1">
        <f t="shared" si="144"/>
        <v>0.71070446570141965</v>
      </c>
      <c r="H147" s="1">
        <f t="shared" si="144"/>
        <v>0.67387291905954039</v>
      </c>
      <c r="I147" s="1">
        <f t="shared" si="144"/>
        <v>0.70314999306524451</v>
      </c>
      <c r="J147" s="1">
        <f t="shared" si="144"/>
        <v>0.69786865131928077</v>
      </c>
      <c r="K147" s="1">
        <f t="shared" si="144"/>
        <v>0.6820553790159376</v>
      </c>
      <c r="L147" s="1">
        <f t="shared" ref="L147:O147" si="145">L133-L140</f>
        <v>0.44722182073135797</v>
      </c>
      <c r="M147" s="1">
        <f t="shared" si="145"/>
        <v>0.37520792953769999</v>
      </c>
      <c r="N147" s="1">
        <f t="shared" si="145"/>
        <v>0.36988560202647525</v>
      </c>
      <c r="O147" s="1">
        <f t="shared" si="145"/>
        <v>0.37102651115272478</v>
      </c>
      <c r="P147" s="1">
        <f t="shared" si="141"/>
        <v>0.37168076736395012</v>
      </c>
      <c r="Q147" s="1">
        <f t="shared" si="141"/>
        <v>0.37206845611259148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9.7112191666541267E-2</v>
      </c>
      <c r="L148" s="1">
        <f t="shared" ref="L148:O148" si="147">L134-L141</f>
        <v>0.35510032234523226</v>
      </c>
      <c r="M148" s="1">
        <f t="shared" si="147"/>
        <v>0.39205857270612704</v>
      </c>
      <c r="N148" s="1">
        <f t="shared" si="147"/>
        <v>0.37383562288451527</v>
      </c>
      <c r="O148" s="1">
        <f t="shared" si="147"/>
        <v>0.36526607330905114</v>
      </c>
      <c r="P148" s="1">
        <f t="shared" si="141"/>
        <v>0.36507070159441285</v>
      </c>
      <c r="Q148" s="1">
        <f t="shared" si="141"/>
        <v>0.36559088786506083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0.23009303695239472</v>
      </c>
      <c r="G149" s="1">
        <f t="shared" si="148"/>
        <v>0.24359686913963566</v>
      </c>
      <c r="H149" s="1">
        <f t="shared" si="148"/>
        <v>0.33673335648661723</v>
      </c>
      <c r="I149" s="1">
        <f t="shared" si="148"/>
        <v>0.33297541921858781</v>
      </c>
      <c r="J149" s="1">
        <f t="shared" si="148"/>
        <v>0.32922853591306861</v>
      </c>
      <c r="K149" s="1">
        <f t="shared" si="148"/>
        <v>0.29687738328858959</v>
      </c>
      <c r="L149" s="1">
        <f t="shared" ref="L149:O149" si="149">L135-L142</f>
        <v>2.4827302307951576E-3</v>
      </c>
      <c r="M149" s="1">
        <f t="shared" si="149"/>
        <v>9.7023969948688271E-4</v>
      </c>
      <c r="N149" s="1">
        <f t="shared" si="149"/>
        <v>1.477563661158281E-3</v>
      </c>
      <c r="O149" s="1">
        <f t="shared" si="149"/>
        <v>1.2279616232858876E-3</v>
      </c>
      <c r="P149" s="1">
        <f t="shared" si="141"/>
        <v>6.1005940739221657E-4</v>
      </c>
      <c r="Q149" s="1">
        <f t="shared" si="141"/>
        <v>3.2919845005672306E-4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2.7782157134877507E-2</v>
      </c>
      <c r="L150" s="1">
        <f t="shared" ref="L150:O150" si="154">L136-L143</f>
        <v>0.29117336003668487</v>
      </c>
      <c r="M150" s="1">
        <f t="shared" si="154"/>
        <v>0.65064156809587625</v>
      </c>
      <c r="N150" s="1">
        <f t="shared" si="154"/>
        <v>0.59074308036836143</v>
      </c>
      <c r="O150" s="1">
        <f t="shared" si="154"/>
        <v>0.5912856839217876</v>
      </c>
      <c r="P150" s="1">
        <f t="shared" si="141"/>
        <v>0.59226198295620602</v>
      </c>
      <c r="Q150" s="1">
        <f t="shared" si="141"/>
        <v>0.59266357939855485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0.49004087535304264</v>
      </c>
      <c r="G151" s="1">
        <f t="shared" ref="G151:K151" si="155">SUM(G152:G158)</f>
        <v>0.49008068897341789</v>
      </c>
      <c r="H151" s="1">
        <f t="shared" si="155"/>
        <v>1.5695688209482324</v>
      </c>
      <c r="I151" s="1">
        <f t="shared" si="155"/>
        <v>1.5741395613711822</v>
      </c>
      <c r="J151" s="1">
        <f t="shared" si="155"/>
        <v>1.5754402703930339</v>
      </c>
      <c r="K151" s="1">
        <f t="shared" si="155"/>
        <v>3.2649423663853852</v>
      </c>
      <c r="L151" s="1">
        <f t="shared" ref="L151:O151" si="156">SUM(L152:L158)</f>
        <v>5.2152870394104944</v>
      </c>
      <c r="M151" s="1">
        <f t="shared" si="156"/>
        <v>5.8874736354576296</v>
      </c>
      <c r="N151" s="1">
        <f t="shared" si="156"/>
        <v>5.8617560505015662</v>
      </c>
      <c r="O151" s="1">
        <f t="shared" si="156"/>
        <v>5.8875231500546894</v>
      </c>
      <c r="P151" s="1">
        <f>SUM(P152:P158)</f>
        <v>5.8875859141936973</v>
      </c>
      <c r="Q151" s="1">
        <f>SUM(Q152:Q158)</f>
        <v>5.8886886676612891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0.31734338113258326</v>
      </c>
      <c r="G152" s="1">
        <f>'[1]Electricity and CHPs'!C25</f>
        <v>1.7658687896171834E-3</v>
      </c>
      <c r="H152" s="1">
        <f>'[1]Electricity and CHPs'!D25</f>
        <v>0.42710496336630432</v>
      </c>
      <c r="I152" s="1">
        <f>'[1]Electricity and CHPs'!E25</f>
        <v>6.6857601344590322E-3</v>
      </c>
      <c r="J152" s="1">
        <f>'[1]Electricity and CHPs'!F25</f>
        <v>1.1797514450704049E-2</v>
      </c>
      <c r="K152" s="1">
        <f>'[1]Electricity and CHPs'!G25</f>
        <v>0.51794487701105818</v>
      </c>
      <c r="L152" s="1">
        <f>'[1]Electricity and CHPs'!H25</f>
        <v>0.96986158773704623</v>
      </c>
      <c r="M152" s="1">
        <f>'[1]Electricity and CHPs'!I25</f>
        <v>0.93125663349114285</v>
      </c>
      <c r="N152" s="1">
        <f>'[1]Electricity and CHPs'!J25</f>
        <v>0.91238485806356351</v>
      </c>
      <c r="O152" s="1">
        <f>'[1]Electricity and CHPs'!K25</f>
        <v>0.97230661760319248</v>
      </c>
      <c r="P152" s="1">
        <f>'[1]Electricity and CHPs'!L25</f>
        <v>1.0259989769763171</v>
      </c>
      <c r="Q152" s="1">
        <f>'[1]Electricity and CHPs'!M25</f>
        <v>1.0342534975562594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1.2322693300740773E-3</v>
      </c>
      <c r="L153" s="1">
        <f>'[1]Electricity and CHPs'!H31</f>
        <v>3.0423658837837506E-3</v>
      </c>
      <c r="M153" s="1">
        <f>'[1]Electricity and CHPs'!I31</f>
        <v>4.5647602640775326E-3</v>
      </c>
      <c r="N153" s="1">
        <f>'[1]Electricity and CHPs'!J31</f>
        <v>0.3899915462273596</v>
      </c>
      <c r="O153" s="1">
        <f>'[1]Electricity and CHPs'!K31</f>
        <v>0.41541531824510086</v>
      </c>
      <c r="P153" s="1">
        <f>'[1]Electricity and CHPs'!L31</f>
        <v>0.43821795481947107</v>
      </c>
      <c r="Q153" s="1">
        <f>'[1]Electricity and CHPs'!M31</f>
        <v>0.44086631867525405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0.17269749422045938</v>
      </c>
      <c r="G154" s="1">
        <f>'[1]Electricity and CHPs'!C42</f>
        <v>0.48831482018380068</v>
      </c>
      <c r="H154" s="1">
        <f>'[1]Electricity and CHPs'!D42</f>
        <v>1.1424638575819279</v>
      </c>
      <c r="I154" s="1">
        <f>'[1]Electricity and CHPs'!E42</f>
        <v>1.5509308284568679</v>
      </c>
      <c r="J154" s="1">
        <f>'[1]Electricity and CHPs'!F42</f>
        <v>1.5300226237560377</v>
      </c>
      <c r="K154" s="1">
        <f>'[1]Electricity and CHPs'!G42</f>
        <v>0.94498975678555808</v>
      </c>
      <c r="L154" s="1">
        <f>'[1]Electricity and CHPs'!H42</f>
        <v>0.43622206188875934</v>
      </c>
      <c r="M154" s="1">
        <f>'[1]Electricity and CHPs'!I42</f>
        <v>0.38706136987274448</v>
      </c>
      <c r="N154" s="1">
        <f>'[1]Electricity and CHPs'!J42</f>
        <v>1.5960161418147836E-2</v>
      </c>
      <c r="O154" s="1">
        <f>'[1]Electricity and CHPs'!K42</f>
        <v>7.8015035196360204E-3</v>
      </c>
      <c r="P154" s="1">
        <f>'[1]Electricity and CHPs'!L42</f>
        <v>7.0533141832259992E-3</v>
      </c>
      <c r="Q154" s="1">
        <f>'[1]Electricity and CHPs'!M42</f>
        <v>7.4297295963246437E-3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1.6886797909394904</v>
      </c>
      <c r="L155" s="1">
        <f>'[1]Electricity and CHPs'!H43</f>
        <v>3.6389596594210141</v>
      </c>
      <c r="M155" s="1">
        <f>'[1]Electricity and CHPs'!I43</f>
        <v>4.3111596430141415</v>
      </c>
      <c r="N155" s="1">
        <f>'[1]Electricity and CHPs'!J43</f>
        <v>4.2853639420696048</v>
      </c>
      <c r="O155" s="1">
        <f>'[1]Electricity and CHPs'!K43</f>
        <v>4.3111595716376243</v>
      </c>
      <c r="P155" s="1">
        <f>'[1]Electricity and CHPs'!L43</f>
        <v>4.3111480842690764</v>
      </c>
      <c r="Q155" s="1">
        <f>'[1]Electricity and CHPs'!M43</f>
        <v>4.3112463971020629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4.7069352709358404E-3</v>
      </c>
      <c r="J156" s="1">
        <f>'[1]Electricity and CHPs'!F50</f>
        <v>9.6266042245753622E-3</v>
      </c>
      <c r="K156" s="1">
        <f>'[1]Electricity and CHPs'!G50</f>
        <v>1.8643698475123184E-2</v>
      </c>
      <c r="L156" s="1">
        <f>'[1]Electricity and CHPs'!H50</f>
        <v>1.920633821696666E-2</v>
      </c>
      <c r="M156" s="1">
        <f>'[1]Electricity and CHPs'!I50</f>
        <v>3.2055752641197408E-2</v>
      </c>
      <c r="N156" s="1">
        <f>'[1]Electricity and CHPs'!J50</f>
        <v>2.3327270338563431E-2</v>
      </c>
      <c r="O156" s="1">
        <f>'[1]Electricity and CHPs'!K50</f>
        <v>2.0820400114589563E-2</v>
      </c>
      <c r="P156" s="1">
        <f>'[1]Electricity and CHPs'!L50</f>
        <v>1.8384727404102338E-2</v>
      </c>
      <c r="Q156" s="1">
        <f>'[1]Electricity and CHPs'!M50</f>
        <v>2.2819210628320766E-2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7.0906247861029156E-3</v>
      </c>
      <c r="J157" s="1">
        <f>'[1]Electricity and CHPs'!F53</f>
        <v>1.6360170433402675E-2</v>
      </c>
      <c r="K157" s="1">
        <f>'[1]Electricity and CHPs'!G53</f>
        <v>7.804754339702101E-2</v>
      </c>
      <c r="L157" s="1">
        <f>'[1]Electricity and CHPs'!H53</f>
        <v>0.13404477967156986</v>
      </c>
      <c r="M157" s="1">
        <f>'[1]Electricity and CHPs'!I53</f>
        <v>0.20932866798648259</v>
      </c>
      <c r="N157" s="1">
        <f>'[1]Electricity and CHPs'!J53</f>
        <v>0.20920383626402722</v>
      </c>
      <c r="O157" s="1">
        <f>'[1]Electricity and CHPs'!K53</f>
        <v>0.14516546993096363</v>
      </c>
      <c r="P157" s="1">
        <f>'[1]Electricity and CHPs'!L53</f>
        <v>7.3213761473001931E-2</v>
      </c>
      <c r="Q157" s="1">
        <f>'[1]Electricity and CHPs'!M53</f>
        <v>5.3427456052832029E-2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4.7254127228164161E-3</v>
      </c>
      <c r="J158" s="1">
        <f>'[1]Electricity and CHPs'!F56</f>
        <v>7.6333575283140248E-3</v>
      </c>
      <c r="K158" s="1">
        <f>'[1]Electricity and CHPs'!G56</f>
        <v>1.5404430447060405E-2</v>
      </c>
      <c r="L158" s="1">
        <f>'[1]Electricity and CHPs'!H56</f>
        <v>1.3950246591353818E-2</v>
      </c>
      <c r="M158" s="1">
        <f>'[1]Electricity and CHPs'!I56</f>
        <v>1.2046808187844147E-2</v>
      </c>
      <c r="N158" s="1">
        <f>'[1]Electricity and CHPs'!J56</f>
        <v>2.5524436120299924E-2</v>
      </c>
      <c r="O158" s="1">
        <f>'[1]Electricity and CHPs'!K56</f>
        <v>1.4854269003581841E-2</v>
      </c>
      <c r="P158" s="1">
        <f>'[1]Electricity and CHPs'!L56</f>
        <v>1.356909506850216E-2</v>
      </c>
      <c r="Q158" s="1">
        <f>'[1]Electricity and CHPs'!M56</f>
        <v>1.8646058050235604E-2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0.5452924479391601</v>
      </c>
      <c r="H159" s="1">
        <f t="shared" si="157"/>
        <v>0.5031650462727093</v>
      </c>
      <c r="I159" s="1">
        <f t="shared" si="157"/>
        <v>2.0502658056706098</v>
      </c>
      <c r="J159" s="1">
        <f t="shared" si="157"/>
        <v>3.6358446260336299</v>
      </c>
      <c r="K159" s="1">
        <f t="shared" si="157"/>
        <v>4.6800150618104803</v>
      </c>
      <c r="L159" s="1">
        <f t="shared" si="157"/>
        <v>10.322089637630331</v>
      </c>
      <c r="M159" s="1">
        <f t="shared" si="157"/>
        <v>11.73693700365267</v>
      </c>
      <c r="N159" s="1">
        <f t="shared" si="157"/>
        <v>11.738747287251053</v>
      </c>
      <c r="O159" s="1">
        <f t="shared" si="157"/>
        <v>11.741653588389758</v>
      </c>
      <c r="P159" s="1">
        <f>P160</f>
        <v>11.741684915854778</v>
      </c>
      <c r="Q159" s="1">
        <f>Q160</f>
        <v>11.74986013165384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0.5452924479391601</v>
      </c>
      <c r="H160" s="1">
        <f>'[1]Electricity and CHPs'!D33</f>
        <v>0.5031650462727093</v>
      </c>
      <c r="I160" s="1">
        <f>'[1]Electricity and CHPs'!E33</f>
        <v>2.0502658056706098</v>
      </c>
      <c r="J160" s="1">
        <f>'[1]Electricity and CHPs'!F33</f>
        <v>3.6358446260336299</v>
      </c>
      <c r="K160" s="1">
        <f>'[1]Electricity and CHPs'!G33</f>
        <v>4.6800150618104803</v>
      </c>
      <c r="L160" s="1">
        <f>'[1]Electricity and CHPs'!H33</f>
        <v>10.322089637630331</v>
      </c>
      <c r="M160" s="1">
        <f>'[1]Electricity and CHPs'!I33</f>
        <v>11.73693700365267</v>
      </c>
      <c r="N160" s="1">
        <f>'[1]Electricity and CHPs'!J33</f>
        <v>11.738747287251053</v>
      </c>
      <c r="O160" s="1">
        <f>'[1]Electricity and CHPs'!K33</f>
        <v>11.741653588389758</v>
      </c>
      <c r="P160" s="1">
        <f>'[1]Electricity and CHPs'!L33</f>
        <v>11.741684915854778</v>
      </c>
      <c r="Q160" s="1">
        <f>'[1]Electricity and CHPs'!M33</f>
        <v>11.74986013165384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12.821417225505586</v>
      </c>
      <c r="H161" s="1">
        <f t="shared" si="158"/>
        <v>28.8007071229856</v>
      </c>
      <c r="I161" s="1">
        <f t="shared" si="158"/>
        <v>46.739193456607566</v>
      </c>
      <c r="J161" s="1">
        <f t="shared" si="158"/>
        <v>79.296741450081655</v>
      </c>
      <c r="K161" s="1">
        <f t="shared" si="158"/>
        <v>122.92428876277995</v>
      </c>
      <c r="L161" s="1">
        <f t="shared" ref="L161:O161" si="159">SUM(L162:L166)</f>
        <v>148.87269050039694</v>
      </c>
      <c r="M161" s="1">
        <f t="shared" si="159"/>
        <v>163.14304745373951</v>
      </c>
      <c r="N161" s="1">
        <f t="shared" si="159"/>
        <v>168.8043915836808</v>
      </c>
      <c r="O161" s="1">
        <f t="shared" si="159"/>
        <v>174.08608554329948</v>
      </c>
      <c r="P161" s="1">
        <f>SUM(P162:P166)</f>
        <v>168.84739644186928</v>
      </c>
      <c r="Q161" s="1">
        <f>SUM(Q162:Q166)</f>
        <v>171.49961311180869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2.0850090911843887E-3</v>
      </c>
      <c r="I162" s="1">
        <f>'[1]Electricity and CHPs'!E34</f>
        <v>0.34398477930537613</v>
      </c>
      <c r="J162" s="1">
        <f>'[1]Electricity and CHPs'!F34</f>
        <v>2.3202572876412413</v>
      </c>
      <c r="K162" s="1">
        <f>'[1]Electricity and CHPs'!G34</f>
        <v>15.871968045589593</v>
      </c>
      <c r="L162" s="1">
        <f>'[1]Electricity and CHPs'!H34</f>
        <v>22.845822250475283</v>
      </c>
      <c r="M162" s="1">
        <f>'[1]Electricity and CHPs'!I34</f>
        <v>29.253961763105742</v>
      </c>
      <c r="N162" s="1">
        <f>'[1]Electricity and CHPs'!J34</f>
        <v>28.085609141053464</v>
      </c>
      <c r="O162" s="1">
        <f>'[1]Electricity and CHPs'!K34</f>
        <v>26.189218245423262</v>
      </c>
      <c r="P162" s="1">
        <f>'[1]Electricity and CHPs'!L34</f>
        <v>13.406273770003521</v>
      </c>
      <c r="Q162" s="1">
        <f>'[1]Electricity and CHPs'!M34</f>
        <v>8.1293514099909565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4.848622581599515</v>
      </c>
      <c r="H163" s="1">
        <f>'[1]Electricity and CHPs'!D35</f>
        <v>8.189741136235714</v>
      </c>
      <c r="I163" s="1">
        <f>'[1]Electricity and CHPs'!E35</f>
        <v>9.6059167018447766</v>
      </c>
      <c r="J163" s="1">
        <f>'[1]Electricity and CHPs'!F35</f>
        <v>19.784525181277605</v>
      </c>
      <c r="K163" s="1">
        <f>'[1]Electricity and CHPs'!G35</f>
        <v>20.793887463215981</v>
      </c>
      <c r="L163" s="1">
        <f>'[1]Electricity and CHPs'!H35</f>
        <v>21.8545969570627</v>
      </c>
      <c r="M163" s="1">
        <f>'[1]Electricity and CHPs'!I35</f>
        <v>22.969406197628928</v>
      </c>
      <c r="N163" s="1">
        <f>'[1]Electricity and CHPs'!J35</f>
        <v>24.141077541717202</v>
      </c>
      <c r="O163" s="1">
        <f>'[1]Electricity and CHPs'!K35</f>
        <v>25.372516195351878</v>
      </c>
      <c r="P163" s="1">
        <f>'[1]Electricity and CHPs'!L35</f>
        <v>26.666771214651042</v>
      </c>
      <c r="Q163" s="1">
        <f>'[1]Electricity and CHPs'!M35</f>
        <v>28.027046923843123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3.3907083844530841</v>
      </c>
      <c r="H164" s="1">
        <f>'[1]Electricity and CHPs'!D36</f>
        <v>10.859760568878658</v>
      </c>
      <c r="I164" s="1">
        <f>'[1]Electricity and CHPs'!E36</f>
        <v>18.91628855318044</v>
      </c>
      <c r="J164" s="1">
        <f>'[1]Electricity and CHPs'!F36</f>
        <v>19.890830261964396</v>
      </c>
      <c r="K164" s="1">
        <f>'[1]Electricity and CHPs'!G36</f>
        <v>20.905876352259401</v>
      </c>
      <c r="L164" s="1">
        <f>'[1]Electricity and CHPs'!H36</f>
        <v>34.689461171926496</v>
      </c>
      <c r="M164" s="1">
        <f>'[1]Electricity and CHPs'!I36</f>
        <v>37.892469390250668</v>
      </c>
      <c r="N164" s="1">
        <f>'[1]Electricity and CHPs'!J36</f>
        <v>39.825369185102332</v>
      </c>
      <c r="O164" s="1">
        <f>'[1]Electricity and CHPs'!K36</f>
        <v>41.856868627056905</v>
      </c>
      <c r="P164" s="1">
        <f>'[1]Electricity and CHPs'!L36</f>
        <v>43.992002980654647</v>
      </c>
      <c r="Q164" s="1">
        <f>'[1]Electricity and CHPs'!M36</f>
        <v>46.236084898110136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1.2876308948269481</v>
      </c>
      <c r="H165" s="1">
        <f>'[1]Electricity and CHPs'!D37</f>
        <v>5.8107426843570593</v>
      </c>
      <c r="I165" s="1">
        <f>'[1]Electricity and CHPs'!E37</f>
        <v>13.460685009041196</v>
      </c>
      <c r="J165" s="1">
        <f>'[1]Electricity and CHPs'!F37</f>
        <v>32.661758365415011</v>
      </c>
      <c r="K165" s="1">
        <f>'[1]Electricity and CHPs'!G37</f>
        <v>37.625742546118339</v>
      </c>
      <c r="L165" s="1">
        <f>'[1]Electricity and CHPs'!H37</f>
        <v>40.341592519663109</v>
      </c>
      <c r="M165" s="1">
        <f>'[1]Electricity and CHPs'!I37</f>
        <v>42.399485518704381</v>
      </c>
      <c r="N165" s="1">
        <f>'[1]Electricity and CHPs'!J37</f>
        <v>44.562288276178961</v>
      </c>
      <c r="O165" s="1">
        <f>'[1]Electricity and CHPs'!K37</f>
        <v>46.835417453106203</v>
      </c>
      <c r="P165" s="1">
        <f>'[1]Electricity and CHPs'!L37</f>
        <v>49.224505089101967</v>
      </c>
      <c r="Q165" s="1">
        <f>'[1]Electricity and CHPs'!M37</f>
        <v>51.735474014373267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3.2944553646260388</v>
      </c>
      <c r="H166" s="1">
        <f>'[1]Electricity and CHPs'!D38</f>
        <v>3.9383777244229843</v>
      </c>
      <c r="I166" s="1">
        <f>'[1]Electricity and CHPs'!E38</f>
        <v>4.4123184132357789</v>
      </c>
      <c r="J166" s="1">
        <f>'[1]Electricity and CHPs'!F38</f>
        <v>4.6393703537834092</v>
      </c>
      <c r="K166" s="1">
        <f>'[1]Electricity and CHPs'!G38</f>
        <v>27.726814355596641</v>
      </c>
      <c r="L166" s="1">
        <f>'[1]Electricity and CHPs'!H38</f>
        <v>29.14121760126935</v>
      </c>
      <c r="M166" s="1">
        <f>'[1]Electricity and CHPs'!I38</f>
        <v>30.627724584049794</v>
      </c>
      <c r="N166" s="1">
        <f>'[1]Electricity and CHPs'!J38</f>
        <v>32.190047439628827</v>
      </c>
      <c r="O166" s="1">
        <f>'[1]Electricity and CHPs'!K38</f>
        <v>33.832065022361249</v>
      </c>
      <c r="P166" s="1">
        <f>'[1]Electricity and CHPs'!L38</f>
        <v>35.557843387458092</v>
      </c>
      <c r="Q166" s="1">
        <f>'[1]Electricity and CHPs'!M38</f>
        <v>37.371655865491206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0.13467045533315281</v>
      </c>
      <c r="M167" s="1">
        <f>'[1]Electricity and CHPs'!I32</f>
        <v>0.32640660381858905</v>
      </c>
      <c r="N167" s="1">
        <f>'[1]Electricity and CHPs'!J32</f>
        <v>0.31065597433610792</v>
      </c>
      <c r="O167" s="1">
        <f>'[1]Electricity and CHPs'!K32</f>
        <v>0.14739711477504608</v>
      </c>
      <c r="P167" s="1">
        <f>'[1]Electricity and CHPs'!L32</f>
        <v>0.28628510248992572</v>
      </c>
      <c r="Q167" s="1">
        <f>'[1]Electricity and CHPs'!M32</f>
        <v>0.21067516257607088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0.13467045533315281</v>
      </c>
      <c r="M168" s="1">
        <f t="shared" si="164"/>
        <v>0.32640660381858905</v>
      </c>
      <c r="N168" s="1">
        <f t="shared" si="164"/>
        <v>0.31065597433610792</v>
      </c>
      <c r="O168" s="1">
        <f t="shared" si="164"/>
        <v>0.14739711477504608</v>
      </c>
      <c r="P168" s="1">
        <f>P167</f>
        <v>0.28628510248992572</v>
      </c>
      <c r="Q168" s="1">
        <f>Q167</f>
        <v>0.21067516257607088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1.1446880168302614E-2</v>
      </c>
      <c r="J169" s="1">
        <f t="shared" si="165"/>
        <v>0.54655260214009793</v>
      </c>
      <c r="K169" s="1">
        <f t="shared" si="165"/>
        <v>0.44189603988167642</v>
      </c>
      <c r="L169" s="1">
        <f t="shared" ref="L169:O169" si="166">SUM(L170:L172)</f>
        <v>0.4400735292838257</v>
      </c>
      <c r="M169" s="1">
        <f t="shared" si="166"/>
        <v>2.2996792135227242</v>
      </c>
      <c r="N169" s="1">
        <f t="shared" si="166"/>
        <v>3.1921347992071158</v>
      </c>
      <c r="O169" s="1">
        <f t="shared" si="166"/>
        <v>3.2496146883813362</v>
      </c>
      <c r="P169" s="1">
        <f>SUM(P170:P172)</f>
        <v>4.5759589442555066</v>
      </c>
      <c r="Q169" s="1">
        <f>SUM(Q170:Q172)</f>
        <v>4.5817300494034079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5.1070222345123005E-2</v>
      </c>
      <c r="L170" s="1">
        <f>'[1]Electricity and CHPs'!H30</f>
        <v>5.3633836822857849E-2</v>
      </c>
      <c r="M170" s="1">
        <f>'[1]Electricity and CHPs'!I30</f>
        <v>0.79308856766247116</v>
      </c>
      <c r="N170" s="1">
        <f>'[1]Electricity and CHPs'!J30</f>
        <v>0.79349614399594925</v>
      </c>
      <c r="O170" s="1">
        <f>'[1]Electricity and CHPs'!K30</f>
        <v>0.84018019510811526</v>
      </c>
      <c r="P170" s="1">
        <f>'[1]Electricity and CHPs'!L30</f>
        <v>1.1355783649886158</v>
      </c>
      <c r="Q170" s="1">
        <f>'[1]Electricity and CHPs'!M30</f>
        <v>1.140493896290627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0.51302909047006995</v>
      </c>
      <c r="K171" s="1">
        <f>'[1]Electricity and CHPs'!G46</f>
        <v>0.35792330003128386</v>
      </c>
      <c r="L171" s="1">
        <f>'[1]Electricity and CHPs'!H46</f>
        <v>0.35802320722069936</v>
      </c>
      <c r="M171" s="1">
        <f>'[1]Electricity and CHPs'!I46</f>
        <v>1.420017310794085</v>
      </c>
      <c r="N171" s="1">
        <f>'[1]Electricity and CHPs'!J46</f>
        <v>2.2580023521152337</v>
      </c>
      <c r="O171" s="1">
        <f>'[1]Electricity and CHPs'!K46</f>
        <v>2.2860632244389172</v>
      </c>
      <c r="P171" s="1">
        <f>'[1]Electricity and CHPs'!L46</f>
        <v>3.2554431925416267</v>
      </c>
      <c r="Q171" s="1">
        <f>'[1]Electricity and CHPs'!M46</f>
        <v>3.255566509271997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1.1446880168302614E-2</v>
      </c>
      <c r="J172" s="1">
        <f>'[1]Electricity and CHPs'!F57</f>
        <v>3.3523511670027942E-2</v>
      </c>
      <c r="K172" s="1">
        <f>'[1]Electricity and CHPs'!G57</f>
        <v>3.2902517505269568E-2</v>
      </c>
      <c r="L172" s="1">
        <f>'[1]Electricity and CHPs'!H57</f>
        <v>2.8416485240268543E-2</v>
      </c>
      <c r="M172" s="1">
        <f>'[1]Electricity and CHPs'!I57</f>
        <v>8.6573335066168142E-2</v>
      </c>
      <c r="N172" s="1">
        <f>'[1]Electricity and CHPs'!J57</f>
        <v>0.14063630309593281</v>
      </c>
      <c r="O172" s="1">
        <f>'[1]Electricity and CHPs'!K57</f>
        <v>0.12337126883430367</v>
      </c>
      <c r="P172" s="1">
        <f>'[1]Electricity and CHPs'!L57</f>
        <v>0.18493738672526358</v>
      </c>
      <c r="Q172" s="1">
        <f>'[1]Electricity and CHPs'!M57</f>
        <v>0.18566964384078441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0.20284064582994121</v>
      </c>
      <c r="G173" s="1">
        <f t="shared" ref="G173:K173" si="168">SUM(G174:G180)</f>
        <v>0.11651156581709025</v>
      </c>
      <c r="H173" s="1">
        <f t="shared" si="168"/>
        <v>0.13248844134045251</v>
      </c>
      <c r="I173" s="1">
        <f t="shared" si="168"/>
        <v>0.45565267873768422</v>
      </c>
      <c r="J173" s="1">
        <f t="shared" si="168"/>
        <v>1.4295254542025417</v>
      </c>
      <c r="K173" s="1">
        <f t="shared" si="168"/>
        <v>4.3329876257454751</v>
      </c>
      <c r="L173" s="1">
        <f t="shared" ref="L173:O173" si="169">SUM(L174:L180)</f>
        <v>8.1230672883017458</v>
      </c>
      <c r="M173" s="1">
        <f t="shared" si="169"/>
        <v>8.4834084613672651</v>
      </c>
      <c r="N173" s="1">
        <f t="shared" si="169"/>
        <v>16.855899306142565</v>
      </c>
      <c r="O173" s="1">
        <f t="shared" si="169"/>
        <v>15.602795903268198</v>
      </c>
      <c r="P173" s="1">
        <f>SUM(P174:P180)</f>
        <v>14.835034732968396</v>
      </c>
      <c r="Q173" s="1">
        <f>SUM(Q174:Q180)</f>
        <v>15.3440575382612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9.4893650794481685E-2</v>
      </c>
      <c r="G174" s="1">
        <f>'[1]Electricity and CHPs'!C70</f>
        <v>2.1006182580908438E-2</v>
      </c>
      <c r="H174" s="1">
        <f>'[1]Electricity and CHPs'!D70</f>
        <v>3.7326749384642553E-2</v>
      </c>
      <c r="I174" s="1">
        <f>'[1]Electricity and CHPs'!E70</f>
        <v>9.4464191016630644E-2</v>
      </c>
      <c r="J174" s="1">
        <f>'[1]Electricity and CHPs'!F70</f>
        <v>7.2082579277981229E-2</v>
      </c>
      <c r="K174" s="1">
        <f>'[1]Electricity and CHPs'!G70</f>
        <v>6.8861922565369799E-2</v>
      </c>
      <c r="L174" s="1">
        <f>'[1]Electricity and CHPs'!H70</f>
        <v>9.4448031024234866E-2</v>
      </c>
      <c r="M174" s="1">
        <f>'[1]Electricity and CHPs'!I70</f>
        <v>2.7566273059603286E-2</v>
      </c>
      <c r="N174" s="1">
        <f>'[1]Electricity and CHPs'!J70</f>
        <v>9.4515253751152342E-2</v>
      </c>
      <c r="O174" s="1">
        <f>'[1]Electricity and CHPs'!K70</f>
        <v>9.4577840103044861E-2</v>
      </c>
      <c r="P174" s="1">
        <f>'[1]Electricity and CHPs'!L70</f>
        <v>9.4544818400232197E-2</v>
      </c>
      <c r="Q174" s="1">
        <f>'[1]Electricity and CHPs'!M70</f>
        <v>9.4659704573586273E-2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2.854930718799947E-2</v>
      </c>
      <c r="G175" s="1">
        <f>'[1]Electricity and CHPs'!C71</f>
        <v>2.1657710972686855E-2</v>
      </c>
      <c r="H175" s="1">
        <f>'[1]Electricity and CHPs'!D71</f>
        <v>2.1352598809530228E-2</v>
      </c>
      <c r="I175" s="1">
        <f>'[1]Electricity and CHPs'!E71</f>
        <v>2.5878329145548568E-2</v>
      </c>
      <c r="J175" s="1">
        <f>'[1]Electricity and CHPs'!F71</f>
        <v>0.64594356139267484</v>
      </c>
      <c r="K175" s="1">
        <f>'[1]Electricity and CHPs'!G71</f>
        <v>0.67686480625909018</v>
      </c>
      <c r="L175" s="1">
        <f>'[1]Electricity and CHPs'!H71</f>
        <v>0.67781986612265921</v>
      </c>
      <c r="M175" s="1">
        <f>'[1]Electricity and CHPs'!I71</f>
        <v>0.67830489756791112</v>
      </c>
      <c r="N175" s="1">
        <f>'[1]Electricity and CHPs'!J71</f>
        <v>1.4924702902227229</v>
      </c>
      <c r="O175" s="1">
        <f>'[1]Electricity and CHPs'!K71</f>
        <v>1.6823850273851786</v>
      </c>
      <c r="P175" s="1">
        <f>'[1]Electricity and CHPs'!L71</f>
        <v>1.6859059688229969</v>
      </c>
      <c r="Q175" s="1">
        <f>'[1]Electricity and CHPs'!M71</f>
        <v>1.9570329920274674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2.5735981139975318E-2</v>
      </c>
      <c r="G176" s="1">
        <f>'[1]Electricity and CHPs'!C72</f>
        <v>2.0024278338541746E-2</v>
      </c>
      <c r="H176" s="1">
        <f>'[1]Electricity and CHPs'!D72</f>
        <v>1.9808496455103571E-2</v>
      </c>
      <c r="I176" s="1">
        <f>'[1]Electricity and CHPs'!E72</f>
        <v>2.4648183666748303E-2</v>
      </c>
      <c r="J176" s="1">
        <f>'[1]Electricity and CHPs'!F72</f>
        <v>0.18776284462644005</v>
      </c>
      <c r="K176" s="1">
        <f>'[1]Electricity and CHPs'!G72</f>
        <v>2.8438083927022313</v>
      </c>
      <c r="L176" s="1">
        <f>'[1]Electricity and CHPs'!H72</f>
        <v>6.4566554099988389</v>
      </c>
      <c r="M176" s="1">
        <f>'[1]Electricity and CHPs'!I72</f>
        <v>7.0405417413064111</v>
      </c>
      <c r="N176" s="1">
        <f>'[1]Electricity and CHPs'!J72</f>
        <v>14.236729480101696</v>
      </c>
      <c r="O176" s="1">
        <f>'[1]Electricity and CHPs'!K72</f>
        <v>12.73309163637488</v>
      </c>
      <c r="P176" s="1">
        <f>'[1]Electricity and CHPs'!L72</f>
        <v>11.864917239647889</v>
      </c>
      <c r="Q176" s="1">
        <f>'[1]Electricity and CHPs'!M72</f>
        <v>12.100252462015792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8.6925153796888997E-3</v>
      </c>
      <c r="G177" s="1">
        <f>'[1]Electricity and CHPs'!C73</f>
        <v>8.7177026425725827E-3</v>
      </c>
      <c r="H177" s="1">
        <f>'[1]Electricity and CHPs'!D73</f>
        <v>8.7650811914695339E-3</v>
      </c>
      <c r="I177" s="1">
        <f>'[1]Electricity and CHPs'!E73</f>
        <v>5.6028333792783096E-2</v>
      </c>
      <c r="J177" s="1">
        <f>'[1]Electricity and CHPs'!F73</f>
        <v>0.10717923017713145</v>
      </c>
      <c r="K177" s="1">
        <f>'[1]Electricity and CHPs'!G73</f>
        <v>0.15961519287305634</v>
      </c>
      <c r="L177" s="1">
        <f>'[1]Electricity and CHPs'!H73</f>
        <v>0.14947443108431924</v>
      </c>
      <c r="M177" s="1">
        <f>'[1]Electricity and CHPs'!I73</f>
        <v>0.15312597817460094</v>
      </c>
      <c r="N177" s="1">
        <f>'[1]Electricity and CHPs'!J73</f>
        <v>0.25046684267779806</v>
      </c>
      <c r="O177" s="1">
        <f>'[1]Electricity and CHPs'!K73</f>
        <v>0.24334712600005262</v>
      </c>
      <c r="P177" s="1">
        <f>'[1]Electricity and CHPs'!L73</f>
        <v>0.30554078162168885</v>
      </c>
      <c r="Q177" s="1">
        <f>'[1]Electricity and CHPs'!M73</f>
        <v>0.26731206535742796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1.8202816822407451E-2</v>
      </c>
      <c r="G178" s="1">
        <f>'[1]Electricity and CHPs'!C74</f>
        <v>1.8260275781673191E-2</v>
      </c>
      <c r="H178" s="1">
        <f>'[1]Electricity and CHPs'!D74</f>
        <v>1.8298574240933018E-2</v>
      </c>
      <c r="I178" s="1">
        <f>'[1]Electricity and CHPs'!E74</f>
        <v>9.3759469324236455E-2</v>
      </c>
      <c r="J178" s="1">
        <f>'[1]Electricity and CHPs'!F74</f>
        <v>0.1386460456257918</v>
      </c>
      <c r="K178" s="1">
        <f>'[1]Electricity and CHPs'!G74</f>
        <v>0.17444023902630568</v>
      </c>
      <c r="L178" s="1">
        <f>'[1]Electricity and CHPs'!H74</f>
        <v>0.24270400052516181</v>
      </c>
      <c r="M178" s="1">
        <f>'[1]Electricity and CHPs'!I74</f>
        <v>0.217568709083969</v>
      </c>
      <c r="N178" s="1">
        <f>'[1]Electricity and CHPs'!J74</f>
        <v>0.29210889339895085</v>
      </c>
      <c r="O178" s="1">
        <f>'[1]Electricity and CHPs'!K74</f>
        <v>0.31479254764351805</v>
      </c>
      <c r="P178" s="1">
        <f>'[1]Electricity and CHPs'!L74</f>
        <v>0.33758065693952377</v>
      </c>
      <c r="Q178" s="1">
        <f>'[1]Electricity and CHPs'!M74</f>
        <v>0.33630376266334616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1.8255659569184256E-2</v>
      </c>
      <c r="G179" s="1">
        <f>'[1]Electricity and CHPs'!C75</f>
        <v>1.8312299238670615E-2</v>
      </c>
      <c r="H179" s="1">
        <f>'[1]Electricity and CHPs'!D75</f>
        <v>1.8358625949904929E-2</v>
      </c>
      <c r="I179" s="1">
        <f>'[1]Electricity and CHPs'!E75</f>
        <v>9.5072746260553231E-2</v>
      </c>
      <c r="J179" s="1">
        <f>'[1]Electricity and CHPs'!F75</f>
        <v>0.16524101982788059</v>
      </c>
      <c r="K179" s="1">
        <f>'[1]Electricity and CHPs'!G75</f>
        <v>0.24228076751077202</v>
      </c>
      <c r="L179" s="1">
        <f>'[1]Electricity and CHPs'!H75</f>
        <v>0.29962724028699417</v>
      </c>
      <c r="M179" s="1">
        <f>'[1]Electricity and CHPs'!I75</f>
        <v>0.22075574230358336</v>
      </c>
      <c r="N179" s="1">
        <f>'[1]Electricity and CHPs'!J75</f>
        <v>0.29496671079746606</v>
      </c>
      <c r="O179" s="1">
        <f>'[1]Electricity and CHPs'!K75</f>
        <v>0.32100383590080905</v>
      </c>
      <c r="P179" s="1">
        <f>'[1]Electricity and CHPs'!L75</f>
        <v>0.32810513822211529</v>
      </c>
      <c r="Q179" s="1">
        <f>'[1]Electricity and CHPs'!M75</f>
        <v>0.35340157227037838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8.5107149362041237E-3</v>
      </c>
      <c r="G180" s="1">
        <f>'[1]Electricity and CHPs'!C76</f>
        <v>8.5331162620368248E-3</v>
      </c>
      <c r="H180" s="1">
        <f>'[1]Electricity and CHPs'!D76</f>
        <v>8.5783153088686923E-3</v>
      </c>
      <c r="I180" s="1">
        <f>'[1]Electricity and CHPs'!E76</f>
        <v>6.5801425531183885E-2</v>
      </c>
      <c r="J180" s="1">
        <f>'[1]Electricity and CHPs'!F76</f>
        <v>0.11267017327464146</v>
      </c>
      <c r="K180" s="1">
        <f>'[1]Electricity and CHPs'!G76</f>
        <v>0.16711630480864967</v>
      </c>
      <c r="L180" s="1">
        <f>'[1]Electricity and CHPs'!H76</f>
        <v>0.20233830925953844</v>
      </c>
      <c r="M180" s="1">
        <f>'[1]Electricity and CHPs'!I76</f>
        <v>0.14554511987118643</v>
      </c>
      <c r="N180" s="1">
        <f>'[1]Electricity and CHPs'!J76</f>
        <v>0.1946418351927775</v>
      </c>
      <c r="O180" s="1">
        <f>'[1]Electricity and CHPs'!K76</f>
        <v>0.21359788986071548</v>
      </c>
      <c r="P180" s="1">
        <f>'[1]Electricity and CHPs'!L76</f>
        <v>0.21844012931394974</v>
      </c>
      <c r="Q180" s="1">
        <f>'[1]Electricity and CHPs'!M76</f>
        <v>0.23509497935320095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31.08847775773625</v>
      </c>
      <c r="G181" s="3">
        <f t="shared" ref="G181:K181" si="170">SUM(G182,G233)</f>
        <v>37.520498491199376</v>
      </c>
      <c r="H181" s="3">
        <f t="shared" si="170"/>
        <v>37.855288646341414</v>
      </c>
      <c r="I181" s="3">
        <f t="shared" si="170"/>
        <v>33.791399043427603</v>
      </c>
      <c r="J181" s="3">
        <f t="shared" si="170"/>
        <v>34.059456637994053</v>
      </c>
      <c r="K181" s="3">
        <f t="shared" si="170"/>
        <v>34.470121974374869</v>
      </c>
      <c r="L181" s="3">
        <f t="shared" ref="L181:O181" si="171">SUM(L182,L233)</f>
        <v>37.276807953960486</v>
      </c>
      <c r="M181" s="3">
        <f t="shared" si="171"/>
        <v>42.380366463804798</v>
      </c>
      <c r="N181" s="3">
        <f t="shared" si="171"/>
        <v>44.460994132795747</v>
      </c>
      <c r="O181" s="3">
        <f t="shared" si="171"/>
        <v>51.547985493531939</v>
      </c>
      <c r="P181" s="3">
        <f>SUM(P182,P233)</f>
        <v>53.231684953643111</v>
      </c>
      <c r="Q181" s="3">
        <f>SUM(Q182,Q233)</f>
        <v>56.666237020266657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24.509010333961523</v>
      </c>
      <c r="G182" s="1">
        <f t="shared" si="172"/>
        <v>29.231845791763014</v>
      </c>
      <c r="H182" s="1">
        <f t="shared" si="172"/>
        <v>28.829335866970979</v>
      </c>
      <c r="I182" s="1">
        <f t="shared" si="172"/>
        <v>24.122134165726351</v>
      </c>
      <c r="J182" s="1">
        <f t="shared" si="172"/>
        <v>24.59295444355519</v>
      </c>
      <c r="K182" s="1">
        <f t="shared" si="172"/>
        <v>24.702046093879396</v>
      </c>
      <c r="L182" s="1">
        <f t="shared" ref="L182:O182" si="173">L183+L210</f>
        <v>25.613746866689198</v>
      </c>
      <c r="M182" s="1">
        <f t="shared" si="173"/>
        <v>27.5153206128387</v>
      </c>
      <c r="N182" s="1">
        <f t="shared" si="173"/>
        <v>29.520195148847606</v>
      </c>
      <c r="O182" s="1">
        <f t="shared" si="173"/>
        <v>36.676823031411011</v>
      </c>
      <c r="P182" s="1">
        <f>P183+P210</f>
        <v>37.624369702564806</v>
      </c>
      <c r="Q182" s="1">
        <f>Q183+Q210</f>
        <v>40.932294709142838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17.572348074709851</v>
      </c>
      <c r="G183" s="1">
        <f t="shared" si="174"/>
        <v>13.599059287289645</v>
      </c>
      <c r="H183" s="1">
        <f t="shared" si="174"/>
        <v>13.568507406142572</v>
      </c>
      <c r="I183" s="1">
        <f t="shared" si="174"/>
        <v>12.806842840106018</v>
      </c>
      <c r="J183" s="1">
        <f t="shared" si="174"/>
        <v>12.380732923326928</v>
      </c>
      <c r="K183" s="1">
        <f t="shared" si="174"/>
        <v>14.477467445205559</v>
      </c>
      <c r="L183" s="1">
        <f t="shared" ref="L183:O183" si="175">SUM(L185,L189,L190,L198,L199,L207,L209)</f>
        <v>15.574996488825857</v>
      </c>
      <c r="M183" s="1">
        <f t="shared" si="175"/>
        <v>16.324998897215888</v>
      </c>
      <c r="N183" s="1">
        <f t="shared" si="175"/>
        <v>16.247367419786606</v>
      </c>
      <c r="O183" s="1">
        <f t="shared" si="175"/>
        <v>15.985488072064038</v>
      </c>
      <c r="P183" s="1">
        <f>SUM(P185,P189,P190,P198,P199,P207,P209)</f>
        <v>16.696076879721726</v>
      </c>
      <c r="Q183" s="1">
        <f>SUM(Q185,Q189,Q190,Q198,Q199,Q207,Q209)</f>
        <v>16.733732894196063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9.3935247383585777E-3</v>
      </c>
      <c r="G184" s="1">
        <f t="shared" ref="G184:O184" si="176">G185</f>
        <v>1.0749402116492664E-3</v>
      </c>
      <c r="H184" s="1">
        <f t="shared" si="176"/>
        <v>2.2431710990492303E-2</v>
      </c>
      <c r="I184" s="1">
        <f t="shared" si="176"/>
        <v>6.7652363328352012E-3</v>
      </c>
      <c r="J184" s="1">
        <f t="shared" si="176"/>
        <v>4.5776216741499516E-3</v>
      </c>
      <c r="K184" s="1">
        <f t="shared" si="176"/>
        <v>1.5540614473865942E-2</v>
      </c>
      <c r="L184" s="1">
        <f t="shared" si="176"/>
        <v>1.4457698290391579E-2</v>
      </c>
      <c r="M184" s="1">
        <f t="shared" si="176"/>
        <v>5.396274596806762E-5</v>
      </c>
      <c r="N184" s="1">
        <f t="shared" si="176"/>
        <v>2.0488980959761498E-4</v>
      </c>
      <c r="O184" s="1">
        <f t="shared" si="176"/>
        <v>2.2739424850357203E-4</v>
      </c>
      <c r="P184" s="1">
        <f>P185</f>
        <v>2.3678964057358436E-4</v>
      </c>
      <c r="Q184" s="1">
        <f>Q185</f>
        <v>2.8549673444495878E-4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9.3935247383585777E-3</v>
      </c>
      <c r="G185" s="1">
        <f>'[1]Electricity and CHPs'!C$94</f>
        <v>1.0749402116492664E-3</v>
      </c>
      <c r="H185" s="1">
        <f>'[1]Electricity and CHPs'!D$94</f>
        <v>2.2431710990492303E-2</v>
      </c>
      <c r="I185" s="1">
        <f>'[1]Electricity and CHPs'!E$94</f>
        <v>6.7652363328352012E-3</v>
      </c>
      <c r="J185" s="1">
        <f>'[1]Electricity and CHPs'!F$94</f>
        <v>4.5776216741499516E-3</v>
      </c>
      <c r="K185" s="1">
        <f>'[1]Electricity and CHPs'!G$94</f>
        <v>1.5540614473865942E-2</v>
      </c>
      <c r="L185" s="1">
        <f>'[1]Electricity and CHPs'!H$94</f>
        <v>1.4457698290391579E-2</v>
      </c>
      <c r="M185" s="1">
        <f>'[1]Electricity and CHPs'!I$94</f>
        <v>5.396274596806762E-5</v>
      </c>
      <c r="N185" s="1">
        <f>'[1]Electricity and CHPs'!J$94</f>
        <v>2.0488980959761498E-4</v>
      </c>
      <c r="O185" s="1">
        <f>'[1]Electricity and CHPs'!K$94</f>
        <v>2.2739424850357203E-4</v>
      </c>
      <c r="P185" s="1">
        <f>'[1]Electricity and CHPs'!L$94</f>
        <v>2.3678964057358436E-4</v>
      </c>
      <c r="Q185" s="1">
        <f>'[1]Electricity and CHPs'!M$94</f>
        <v>2.8549673444495878E-4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9.3935247383585777E-3</v>
      </c>
      <c r="G186" s="1">
        <f t="shared" ref="G186:K186" si="177">G185-G187</f>
        <v>1.0749402116492664E-3</v>
      </c>
      <c r="H186" s="1">
        <f t="shared" si="177"/>
        <v>2.2431710990492303E-2</v>
      </c>
      <c r="I186" s="1">
        <f t="shared" si="177"/>
        <v>6.7652363328352012E-3</v>
      </c>
      <c r="J186" s="1">
        <f t="shared" si="177"/>
        <v>4.5776216741499516E-3</v>
      </c>
      <c r="K186" s="1">
        <f t="shared" si="177"/>
        <v>1.5540614473865942E-2</v>
      </c>
      <c r="L186" s="1">
        <f t="shared" ref="L186:O186" si="178">L185-L187</f>
        <v>1.4457698290391579E-2</v>
      </c>
      <c r="M186" s="1">
        <f t="shared" si="178"/>
        <v>5.396274596806762E-5</v>
      </c>
      <c r="N186" s="1">
        <f t="shared" si="178"/>
        <v>2.0488980959761498E-4</v>
      </c>
      <c r="O186" s="1">
        <f t="shared" si="178"/>
        <v>2.2739424850357203E-4</v>
      </c>
      <c r="P186" s="1">
        <f>P185-P187</f>
        <v>2.3678964057358436E-4</v>
      </c>
      <c r="Q186" s="1">
        <f>Q185-Q187</f>
        <v>2.8549673444495878E-4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1.8035993340186811</v>
      </c>
      <c r="G188" s="1">
        <f t="shared" ref="G188:K188" si="181">SUM(G189:G190)</f>
        <v>3.2026454938100359E-3</v>
      </c>
      <c r="H188" s="1">
        <f t="shared" si="181"/>
        <v>2.5346636586230611E-2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1.8035993340186811</v>
      </c>
      <c r="G189" s="1">
        <f>'[1]Electricity and CHPs'!C$91</f>
        <v>3.2026454938100359E-3</v>
      </c>
      <c r="H189" s="1">
        <f>'[1]Electricity and CHPs'!D$91</f>
        <v>2.5346636586230611E-2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1.7579581116549947</v>
      </c>
      <c r="G191" s="1">
        <f t="shared" ref="G191:K191" si="183">SUM(G192:G193)</f>
        <v>3.0758919027579911E-3</v>
      </c>
      <c r="H191" s="1">
        <f t="shared" si="183"/>
        <v>2.4573828235787569E-2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1.7579581116549947</v>
      </c>
      <c r="G192" s="1">
        <f t="shared" ref="G192:K192" si="185">G189-G195</f>
        <v>3.0758919027579911E-3</v>
      </c>
      <c r="H192" s="1">
        <f t="shared" si="185"/>
        <v>2.4573828235787569E-2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4.5641222363686444E-2</v>
      </c>
      <c r="G194" s="1">
        <f t="shared" ref="G194:K194" si="189">SUM(G195:G196)</f>
        <v>1.2675359105204469E-4</v>
      </c>
      <c r="H194" s="1">
        <f t="shared" si="189"/>
        <v>7.7280835044304258E-4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4.5641222363686444E-2</v>
      </c>
      <c r="G195" s="1">
        <f t="shared" si="191"/>
        <v>1.2675359105204469E-4</v>
      </c>
      <c r="H195" s="1">
        <f t="shared" si="191"/>
        <v>7.7280835044304258E-4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14.461525562265123</v>
      </c>
      <c r="G197" s="1">
        <f t="shared" ref="G197:K197" si="194">SUM(G198:G199)</f>
        <v>13.120876944050734</v>
      </c>
      <c r="H197" s="1">
        <f t="shared" si="194"/>
        <v>12.403754463752673</v>
      </c>
      <c r="I197" s="1">
        <f t="shared" si="194"/>
        <v>12.779889736393031</v>
      </c>
      <c r="J197" s="1">
        <f t="shared" si="194"/>
        <v>12.343179016982534</v>
      </c>
      <c r="K197" s="1">
        <f t="shared" si="194"/>
        <v>13.043267309260301</v>
      </c>
      <c r="L197" s="1">
        <f t="shared" ref="L197:O197" si="195">SUM(L198:L199)</f>
        <v>12.955752203449565</v>
      </c>
      <c r="M197" s="1">
        <f t="shared" si="195"/>
        <v>11.851503491966803</v>
      </c>
      <c r="N197" s="1">
        <f t="shared" si="195"/>
        <v>11.30058932947512</v>
      </c>
      <c r="O197" s="1">
        <f t="shared" si="195"/>
        <v>11.041580064339367</v>
      </c>
      <c r="P197" s="1">
        <f>SUM(P198:P199)</f>
        <v>11.035585321620818</v>
      </c>
      <c r="Q197" s="1">
        <f>SUM(Q198:Q199)</f>
        <v>11.051279785628799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14.461525562265123</v>
      </c>
      <c r="G198" s="1">
        <f>'[1]Electricity and CHPs'!C$93-G199</f>
        <v>13.120876944050734</v>
      </c>
      <c r="H198" s="1">
        <f>'[1]Electricity and CHPs'!D$93-H199</f>
        <v>12.403754463752673</v>
      </c>
      <c r="I198" s="1">
        <f>'[1]Electricity and CHPs'!E$93-I199</f>
        <v>12.779889736393031</v>
      </c>
      <c r="J198" s="1">
        <f>'[1]Electricity and CHPs'!F$93-J199</f>
        <v>12.343179016982534</v>
      </c>
      <c r="K198" s="1">
        <f>'[1]Electricity and CHPs'!G$93-K199</f>
        <v>11.22092409835054</v>
      </c>
      <c r="L198" s="1">
        <f>'[1]Electricity and CHPs'!H$93-L199</f>
        <v>6.4777743593294916</v>
      </c>
      <c r="M198" s="1">
        <f>'[1]Electricity and CHPs'!I$93-M199</f>
        <v>4.9042255836142301</v>
      </c>
      <c r="N198" s="1">
        <f>'[1]Electricity and CHPs'!J$93-N199</f>
        <v>4.6762220919615096</v>
      </c>
      <c r="O198" s="1">
        <f>'[1]Electricity and CHPs'!K$93-O199</f>
        <v>4.5690652453029799</v>
      </c>
      <c r="P198" s="1">
        <f>'[1]Electricity and CHPs'!L$93-P199</f>
        <v>4.5665324893678241</v>
      </c>
      <c r="Q198" s="1">
        <f>'[1]Electricity and CHPs'!M$93-Q199</f>
        <v>4.5730092526599204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1.8223432109097599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6.4779778441200735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6.9472779083525724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6.62436723751361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6.4725148190363875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6.4690528322529941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6.4782705329688781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7.2307627811325617</v>
      </c>
      <c r="G200" s="1">
        <f t="shared" ref="G200:K200" si="196">SUM(G201:G202)</f>
        <v>6.5604384720253668</v>
      </c>
      <c r="H200" s="1">
        <f t="shared" si="196"/>
        <v>6.2018772318763355</v>
      </c>
      <c r="I200" s="1">
        <f t="shared" si="196"/>
        <v>6.3899448681965154</v>
      </c>
      <c r="J200" s="1">
        <f t="shared" si="196"/>
        <v>6.1715895084912669</v>
      </c>
      <c r="K200" s="1">
        <f t="shared" si="196"/>
        <v>6.5216336546301505</v>
      </c>
      <c r="L200" s="1">
        <f t="shared" ref="L200:O200" si="197">SUM(L201:L202)</f>
        <v>6.4778761017247835</v>
      </c>
      <c r="M200" s="1">
        <f t="shared" si="197"/>
        <v>5.9257517459834013</v>
      </c>
      <c r="N200" s="1">
        <f t="shared" si="197"/>
        <v>5.6502946647375598</v>
      </c>
      <c r="O200" s="1">
        <f t="shared" si="197"/>
        <v>5.5207900321696837</v>
      </c>
      <c r="P200" s="1">
        <f>SUM(P201:P202)</f>
        <v>5.5177926608104091</v>
      </c>
      <c r="Q200" s="1">
        <f>SUM(Q201:Q202)</f>
        <v>5.5256398928143993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7.2307627811325617</v>
      </c>
      <c r="G201" s="1">
        <f t="shared" si="198"/>
        <v>6.5604384720253668</v>
      </c>
      <c r="H201" s="1">
        <f t="shared" si="198"/>
        <v>6.2018772318763355</v>
      </c>
      <c r="I201" s="1">
        <f t="shared" si="198"/>
        <v>6.3899448681965154</v>
      </c>
      <c r="J201" s="1">
        <f t="shared" si="198"/>
        <v>6.1715895084912669</v>
      </c>
      <c r="K201" s="1">
        <f t="shared" si="198"/>
        <v>5.6104620491752701</v>
      </c>
      <c r="L201" s="1">
        <f t="shared" ref="L201:O201" si="199">L198*L140/L133</f>
        <v>3.2388871796647463</v>
      </c>
      <c r="M201" s="1">
        <f t="shared" si="199"/>
        <v>2.4521127918071151</v>
      </c>
      <c r="N201" s="1">
        <f t="shared" si="199"/>
        <v>2.3381110459807548</v>
      </c>
      <c r="O201" s="1">
        <f t="shared" si="199"/>
        <v>2.2845326226514899</v>
      </c>
      <c r="P201" s="1">
        <f>P198*P140/P133</f>
        <v>2.283266244683912</v>
      </c>
      <c r="Q201" s="1">
        <f>Q198*Q140/Q133</f>
        <v>2.2865046263299602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0.91117160545487996</v>
      </c>
      <c r="L202" s="1">
        <f t="shared" ref="L202:O202" si="201">L199*IFERROR(L141/L134,0)</f>
        <v>3.2389889220600376</v>
      </c>
      <c r="M202" s="1">
        <f t="shared" si="201"/>
        <v>3.4736389541762862</v>
      </c>
      <c r="N202" s="1">
        <f t="shared" si="201"/>
        <v>3.312183618756805</v>
      </c>
      <c r="O202" s="1">
        <f t="shared" si="201"/>
        <v>3.2362574095181937</v>
      </c>
      <c r="P202" s="1">
        <f>P199*IFERROR(P141/P134,0)</f>
        <v>3.2345264161264971</v>
      </c>
      <c r="Q202" s="1">
        <f>Q199*IFERROR(Q141/Q134,0)</f>
        <v>3.2391352664844391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7.2307627811325617</v>
      </c>
      <c r="G203" s="1">
        <f t="shared" ref="G203:K203" si="202">SUM(G204:G205)</f>
        <v>6.5604384720253668</v>
      </c>
      <c r="H203" s="1">
        <f t="shared" si="202"/>
        <v>6.2018772318763373</v>
      </c>
      <c r="I203" s="1">
        <f t="shared" si="202"/>
        <v>6.3899448681965154</v>
      </c>
      <c r="J203" s="1">
        <f t="shared" si="202"/>
        <v>6.1715895084912669</v>
      </c>
      <c r="K203" s="1">
        <f t="shared" si="202"/>
        <v>6.5216336546301505</v>
      </c>
      <c r="L203" s="1">
        <f t="shared" ref="L203:O203" si="203">SUM(L204:L205)</f>
        <v>6.4778761017247817</v>
      </c>
      <c r="M203" s="1">
        <f t="shared" si="203"/>
        <v>5.9257517459834013</v>
      </c>
      <c r="N203" s="1">
        <f t="shared" si="203"/>
        <v>5.6502946647375598</v>
      </c>
      <c r="O203" s="1">
        <f t="shared" si="203"/>
        <v>5.5207900321696837</v>
      </c>
      <c r="P203" s="1">
        <f>SUM(P204:P205)</f>
        <v>5.5177926608104091</v>
      </c>
      <c r="Q203" s="1">
        <f>SUM(Q204:Q205)</f>
        <v>5.5256398928143993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7.2307627811325617</v>
      </c>
      <c r="G204" s="1">
        <f t="shared" si="204"/>
        <v>6.5604384720253668</v>
      </c>
      <c r="H204" s="1">
        <f t="shared" si="204"/>
        <v>6.2018772318763373</v>
      </c>
      <c r="I204" s="1">
        <f t="shared" si="204"/>
        <v>6.3899448681965154</v>
      </c>
      <c r="J204" s="1">
        <f t="shared" si="204"/>
        <v>6.1715895084912669</v>
      </c>
      <c r="K204" s="1">
        <f t="shared" si="204"/>
        <v>5.6104620491752701</v>
      </c>
      <c r="L204" s="1">
        <f t="shared" ref="L204:O204" si="205">L198-L201</f>
        <v>3.2388871796647454</v>
      </c>
      <c r="M204" s="1">
        <f t="shared" si="205"/>
        <v>2.4521127918071151</v>
      </c>
      <c r="N204" s="1">
        <f t="shared" si="205"/>
        <v>2.3381110459807548</v>
      </c>
      <c r="O204" s="1">
        <f t="shared" si="205"/>
        <v>2.2845326226514899</v>
      </c>
      <c r="P204" s="1">
        <f>P198-P201</f>
        <v>2.283266244683912</v>
      </c>
      <c r="Q204" s="1">
        <f>Q198-Q201</f>
        <v>2.2865046263299602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0.91117160545487996</v>
      </c>
      <c r="L205" s="1">
        <f t="shared" ref="L205:O205" si="206">L199-L202</f>
        <v>3.2389889220600359</v>
      </c>
      <c r="M205" s="1">
        <f t="shared" si="206"/>
        <v>3.4736389541762862</v>
      </c>
      <c r="N205" s="1">
        <f t="shared" si="206"/>
        <v>3.312183618756805</v>
      </c>
      <c r="O205" s="1">
        <f t="shared" si="206"/>
        <v>3.2362574095181937</v>
      </c>
      <c r="P205" s="1">
        <f>P199-P202</f>
        <v>3.2345264161264971</v>
      </c>
      <c r="Q205" s="1">
        <f>Q199-Q202</f>
        <v>3.2391352664844391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1.2978296536876885</v>
      </c>
      <c r="G206" s="1">
        <f t="shared" ref="G206:O206" si="207">G207</f>
        <v>0.47390475753345274</v>
      </c>
      <c r="H206" s="1">
        <f t="shared" si="207"/>
        <v>1.1169745948131775</v>
      </c>
      <c r="I206" s="1">
        <f t="shared" si="207"/>
        <v>2.0187867380152179E-2</v>
      </c>
      <c r="J206" s="1">
        <f t="shared" si="207"/>
        <v>3.2976284670244833E-2</v>
      </c>
      <c r="K206" s="1">
        <f t="shared" si="207"/>
        <v>1.3566456800523168</v>
      </c>
      <c r="L206" s="1">
        <f t="shared" si="207"/>
        <v>2.5383827891147437</v>
      </c>
      <c r="M206" s="1">
        <f t="shared" si="207"/>
        <v>3.4726392023576205</v>
      </c>
      <c r="N206" s="1">
        <f t="shared" si="207"/>
        <v>3.9452566378403344</v>
      </c>
      <c r="O206" s="1">
        <f t="shared" si="207"/>
        <v>3.8834532244111664</v>
      </c>
      <c r="P206" s="1">
        <f>P207</f>
        <v>4.2272630221651779</v>
      </c>
      <c r="Q206" s="1">
        <f>Q207</f>
        <v>4.2429729331803649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1.2978296536876885</v>
      </c>
      <c r="G207" s="1">
        <f>'[1]Electricity and CHPs'!C$92</f>
        <v>0.47390475753345274</v>
      </c>
      <c r="H207" s="1">
        <f>'[1]Electricity and CHPs'!D$92</f>
        <v>1.1169745948131775</v>
      </c>
      <c r="I207" s="1">
        <f>'[1]Electricity and CHPs'!E$92</f>
        <v>2.0187867380152179E-2</v>
      </c>
      <c r="J207" s="1">
        <f>'[1]Electricity and CHPs'!F$92</f>
        <v>3.2976284670244833E-2</v>
      </c>
      <c r="K207" s="1">
        <f>'[1]Electricity and CHPs'!G$92</f>
        <v>1.3566456800523168</v>
      </c>
      <c r="L207" s="1">
        <f>'[1]Electricity and CHPs'!H$92</f>
        <v>2.5383827891147437</v>
      </c>
      <c r="M207" s="1">
        <f>'[1]Electricity and CHPs'!I$92</f>
        <v>3.4726392023576205</v>
      </c>
      <c r="N207" s="1">
        <f>'[1]Electricity and CHPs'!J$92</f>
        <v>3.9452566378403344</v>
      </c>
      <c r="O207" s="1">
        <f>'[1]Electricity and CHPs'!K$92</f>
        <v>3.8834532244111664</v>
      </c>
      <c r="P207" s="1">
        <f>'[1]Electricity and CHPs'!L$92</f>
        <v>4.2272630221651779</v>
      </c>
      <c r="Q207" s="1">
        <f>'[1]Electricity and CHPs'!M$92</f>
        <v>4.2429729331803649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6.2013841419077717E-2</v>
      </c>
      <c r="L208" s="1">
        <f t="shared" si="208"/>
        <v>6.6403797971157183E-2</v>
      </c>
      <c r="M208" s="1">
        <f t="shared" si="208"/>
        <v>1.000802240145497</v>
      </c>
      <c r="N208" s="1">
        <f t="shared" si="208"/>
        <v>1.0013165626615532</v>
      </c>
      <c r="O208" s="1">
        <f t="shared" si="208"/>
        <v>1.0602273890650007</v>
      </c>
      <c r="P208" s="1">
        <f>+P209</f>
        <v>1.4329917462951545</v>
      </c>
      <c r="Q208" s="1">
        <f>+Q209</f>
        <v>1.4391946786524545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6.2013841419077717E-2</v>
      </c>
      <c r="L209" s="1">
        <f>'[1]Electricity and CHPs'!H$96</f>
        <v>6.6403797971157183E-2</v>
      </c>
      <c r="M209" s="1">
        <f>'[1]Electricity and CHPs'!I$96</f>
        <v>1.000802240145497</v>
      </c>
      <c r="N209" s="1">
        <f>'[1]Electricity and CHPs'!J$96</f>
        <v>1.0013165626615532</v>
      </c>
      <c r="O209" s="1">
        <f>'[1]Electricity and CHPs'!K$96</f>
        <v>1.0602273890650007</v>
      </c>
      <c r="P209" s="1">
        <f>'[1]Electricity and CHPs'!L$96</f>
        <v>1.4329917462951545</v>
      </c>
      <c r="Q209" s="1">
        <f>'[1]Electricity and CHPs'!M$96</f>
        <v>1.4391946786524545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6.9366622592516727</v>
      </c>
      <c r="G210" s="1">
        <f t="shared" ref="G210:K210" si="209">SUM(G211,G217,G219,G225,G227,G229,G231)</f>
        <v>15.632786504473367</v>
      </c>
      <c r="H210" s="1">
        <f t="shared" si="209"/>
        <v>15.260828460828405</v>
      </c>
      <c r="I210" s="1">
        <f t="shared" si="209"/>
        <v>11.315291325620333</v>
      </c>
      <c r="J210" s="1">
        <f t="shared" si="209"/>
        <v>12.212221520228262</v>
      </c>
      <c r="K210" s="1">
        <f t="shared" si="209"/>
        <v>10.224578648673839</v>
      </c>
      <c r="L210" s="1">
        <f t="shared" ref="L210:O210" si="210">SUM(L211,L217,L219,L225,L227,L229,L231)</f>
        <v>10.038750377863341</v>
      </c>
      <c r="M210" s="1">
        <f t="shared" si="210"/>
        <v>11.190321715622812</v>
      </c>
      <c r="N210" s="1">
        <f t="shared" si="210"/>
        <v>13.272827729061001</v>
      </c>
      <c r="O210" s="1">
        <f t="shared" si="210"/>
        <v>20.691334959346975</v>
      </c>
      <c r="P210" s="1">
        <f>SUM(P211,P217,P219,P225,P227,P229,P231)</f>
        <v>20.928292822843076</v>
      </c>
      <c r="Q210" s="1">
        <f>SUM(Q211,Q217,Q219,Q225,Q227,Q229,Q231)</f>
        <v>24.198561814946775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2.6347241799243988</v>
      </c>
      <c r="G211" s="1">
        <f t="shared" ref="G211:O211" si="211">+G212</f>
        <v>3.0294242251832184</v>
      </c>
      <c r="H211" s="1">
        <f t="shared" si="211"/>
        <v>2.058135211482337</v>
      </c>
      <c r="I211" s="1">
        <f t="shared" si="211"/>
        <v>0.90180849474665969</v>
      </c>
      <c r="J211" s="1">
        <f t="shared" si="211"/>
        <v>0.90181379855801014</v>
      </c>
      <c r="K211" s="1">
        <f t="shared" si="211"/>
        <v>0.90181935167467009</v>
      </c>
      <c r="L211" s="1">
        <f t="shared" si="211"/>
        <v>0.90182217850392965</v>
      </c>
      <c r="M211" s="1">
        <f t="shared" si="211"/>
        <v>0.90182801291468984</v>
      </c>
      <c r="N211" s="1">
        <f t="shared" si="211"/>
        <v>0.90184060038837144</v>
      </c>
      <c r="O211" s="1">
        <f t="shared" si="211"/>
        <v>0.90185802768691614</v>
      </c>
      <c r="P211" s="1">
        <f>+P212</f>
        <v>0.90232578459463642</v>
      </c>
      <c r="Q211" s="1">
        <f>+Q212</f>
        <v>1.0095993943824422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2.6347241799243988</v>
      </c>
      <c r="G212" s="1">
        <f>'[1]Electricity and CHPs'!C$97+G216</f>
        <v>3.0294242251832184</v>
      </c>
      <c r="H212" s="1">
        <f>'[1]Electricity and CHPs'!D$97+H216</f>
        <v>2.058135211482337</v>
      </c>
      <c r="I212" s="1">
        <f>'[1]Electricity and CHPs'!E$97+I216</f>
        <v>0.90180849474665969</v>
      </c>
      <c r="J212" s="1">
        <f>'[1]Electricity and CHPs'!F$97+J216</f>
        <v>0.90181379855801014</v>
      </c>
      <c r="K212" s="1">
        <f>'[1]Electricity and CHPs'!G$97+K216</f>
        <v>0.90181935167467009</v>
      </c>
      <c r="L212" s="1">
        <f>'[1]Electricity and CHPs'!H$97+L216</f>
        <v>0.90182217850392965</v>
      </c>
      <c r="M212" s="1">
        <f>'[1]Electricity and CHPs'!I$97+M216</f>
        <v>0.90182801291468984</v>
      </c>
      <c r="N212" s="1">
        <f>'[1]Electricity and CHPs'!J$97+N216</f>
        <v>0.90184060038837144</v>
      </c>
      <c r="O212" s="1">
        <f>'[1]Electricity and CHPs'!K$97+O216</f>
        <v>0.90185802768691614</v>
      </c>
      <c r="P212" s="1">
        <f>'[1]Electricity and CHPs'!L$97+P216</f>
        <v>0.90232578459463642</v>
      </c>
      <c r="Q212" s="1">
        <f>'[1]Electricity and CHPs'!M$97+Q216</f>
        <v>1.0095993943824422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1.732924062997518</v>
      </c>
      <c r="G213" s="1">
        <f t="shared" ref="G213:O213" si="212">G214</f>
        <v>2.127621943504276</v>
      </c>
      <c r="H213" s="1">
        <f t="shared" si="212"/>
        <v>1.1563303478139269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1.732924062997518</v>
      </c>
      <c r="G214" s="1">
        <f t="shared" ref="G214:K214" si="213">G212-G216</f>
        <v>2.127621943504276</v>
      </c>
      <c r="H214" s="1">
        <f t="shared" si="213"/>
        <v>1.1563303478139269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0.90180011692688067</v>
      </c>
      <c r="G215" s="1">
        <f t="shared" ref="G215:O215" si="215">G216</f>
        <v>0.90180228167894216</v>
      </c>
      <c r="H215" s="1">
        <f t="shared" si="215"/>
        <v>0.90180486366841017</v>
      </c>
      <c r="I215" s="1">
        <f t="shared" si="215"/>
        <v>0.90180849474665969</v>
      </c>
      <c r="J215" s="1">
        <f t="shared" si="215"/>
        <v>0.90181379855801014</v>
      </c>
      <c r="K215" s="1">
        <f t="shared" si="215"/>
        <v>0.90181935167467009</v>
      </c>
      <c r="L215" s="1">
        <f t="shared" si="215"/>
        <v>0.90182217850392965</v>
      </c>
      <c r="M215" s="1">
        <f t="shared" si="215"/>
        <v>0.90182801291468984</v>
      </c>
      <c r="N215" s="1">
        <f t="shared" si="215"/>
        <v>0.90184060038837144</v>
      </c>
      <c r="O215" s="1">
        <f t="shared" si="215"/>
        <v>0.90185802768691614</v>
      </c>
      <c r="P215" s="1">
        <f>P216</f>
        <v>0.90232578459463642</v>
      </c>
      <c r="Q215" s="1">
        <f>Q216</f>
        <v>1.0095993943824422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0.90180011692688067</v>
      </c>
      <c r="G216" s="1">
        <f>'[1]Electricity and CHPs'!C$98</f>
        <v>0.90180228167894216</v>
      </c>
      <c r="H216" s="1">
        <f>'[1]Electricity and CHPs'!D$98</f>
        <v>0.90180486366841017</v>
      </c>
      <c r="I216" s="1">
        <f>'[1]Electricity and CHPs'!E$98</f>
        <v>0.90180849474665969</v>
      </c>
      <c r="J216" s="1">
        <f>'[1]Electricity and CHPs'!F$98</f>
        <v>0.90181379855801014</v>
      </c>
      <c r="K216" s="1">
        <f>'[1]Electricity and CHPs'!G$98</f>
        <v>0.90181935167467009</v>
      </c>
      <c r="L216" s="1">
        <f>'[1]Electricity and CHPs'!H$98</f>
        <v>0.90182217850392965</v>
      </c>
      <c r="M216" s="1">
        <f>'[1]Electricity and CHPs'!I$98</f>
        <v>0.90182801291468984</v>
      </c>
      <c r="N216" s="1">
        <f>'[1]Electricity and CHPs'!J$98</f>
        <v>0.90184060038837144</v>
      </c>
      <c r="O216" s="1">
        <f>'[1]Electricity and CHPs'!K$98</f>
        <v>0.90185802768691614</v>
      </c>
      <c r="P216" s="1">
        <f>'[1]Electricity and CHPs'!L$98</f>
        <v>0.90232578459463642</v>
      </c>
      <c r="Q216" s="1">
        <f>'[1]Electricity and CHPs'!M$98</f>
        <v>1.0095993943824422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2.9000530316951663</v>
      </c>
      <c r="G217" s="1">
        <f t="shared" ref="G217:O217" si="216">+G218</f>
        <v>7.6027769950128334</v>
      </c>
      <c r="H217" s="1">
        <f t="shared" si="216"/>
        <v>7.5962081146272542</v>
      </c>
      <c r="I217" s="1">
        <f t="shared" si="216"/>
        <v>2.2986534657128237</v>
      </c>
      <c r="J217" s="1">
        <f t="shared" si="216"/>
        <v>1.3853538513185981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2.0744149857264715</v>
      </c>
      <c r="O217" s="1">
        <f t="shared" si="216"/>
        <v>9.3353555982656449</v>
      </c>
      <c r="P217" s="1">
        <f>+P218</f>
        <v>9.3353871776147308</v>
      </c>
      <c r="Q217" s="1">
        <f>+Q218</f>
        <v>9.3353411720298585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2.9000530316951663</v>
      </c>
      <c r="G218" s="1">
        <f>'[1]Electricity and CHPs'!C$99</f>
        <v>7.6027769950128334</v>
      </c>
      <c r="H218" s="1">
        <f>'[1]Electricity and CHPs'!D$99</f>
        <v>7.5962081146272542</v>
      </c>
      <c r="I218" s="1">
        <f>'[1]Electricity and CHPs'!E$99</f>
        <v>2.2986534657128237</v>
      </c>
      <c r="J218" s="1">
        <f>'[1]Electricity and CHPs'!F$99</f>
        <v>1.3853538513185981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2.0744149857264715</v>
      </c>
      <c r="O218" s="1">
        <f>'[1]Electricity and CHPs'!K$99</f>
        <v>9.3353555982656449</v>
      </c>
      <c r="P218" s="1">
        <f>'[1]Electricity and CHPs'!L$99</f>
        <v>9.3353871776147308</v>
      </c>
      <c r="Q218" s="1">
        <f>'[1]Electricity and CHPs'!M$99</f>
        <v>9.3353411720298585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0.184089879187182</v>
      </c>
      <c r="G219" s="1">
        <f t="shared" ref="G219:O219" si="217">+G220</f>
        <v>0.18570546758581116</v>
      </c>
      <c r="H219" s="1">
        <f t="shared" si="217"/>
        <v>5.1218101368812864E-2</v>
      </c>
      <c r="I219" s="1">
        <f t="shared" si="217"/>
        <v>5.4231794521492814E-2</v>
      </c>
      <c r="J219" s="1">
        <f t="shared" si="217"/>
        <v>3.0674448893111194E-3</v>
      </c>
      <c r="K219" s="1">
        <f t="shared" si="217"/>
        <v>9.8820533765113885E-4</v>
      </c>
      <c r="L219" s="1">
        <f t="shared" si="217"/>
        <v>1.164156539880734E-3</v>
      </c>
      <c r="M219" s="1">
        <f t="shared" si="217"/>
        <v>6.842471459577396E-5</v>
      </c>
      <c r="N219" s="1">
        <f t="shared" si="217"/>
        <v>3.6836391095777587E-5</v>
      </c>
      <c r="O219" s="1">
        <f t="shared" si="217"/>
        <v>3.2078388910306608E-5</v>
      </c>
      <c r="P219" s="1">
        <f>+P220</f>
        <v>3.1363548131402833E-5</v>
      </c>
      <c r="Q219" s="1">
        <f>+Q220</f>
        <v>2.4134502330435728E-5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0.184089879187182</v>
      </c>
      <c r="G220" s="1">
        <f>'[1]Electricity and CHPs'!C$100</f>
        <v>0.18570546758581116</v>
      </c>
      <c r="H220" s="1">
        <f>'[1]Electricity and CHPs'!D$100</f>
        <v>5.1218101368812864E-2</v>
      </c>
      <c r="I220" s="1">
        <f>'[1]Electricity and CHPs'!E$100</f>
        <v>5.4231794521492814E-2</v>
      </c>
      <c r="J220" s="1">
        <f>'[1]Electricity and CHPs'!F$100</f>
        <v>3.0674448893111194E-3</v>
      </c>
      <c r="K220" s="1">
        <f>'[1]Electricity and CHPs'!G$100</f>
        <v>9.8820533765113885E-4</v>
      </c>
      <c r="L220" s="1">
        <f>'[1]Electricity and CHPs'!H$100</f>
        <v>1.164156539880734E-3</v>
      </c>
      <c r="M220" s="1">
        <f>'[1]Electricity and CHPs'!I$100</f>
        <v>6.842471459577396E-5</v>
      </c>
      <c r="N220" s="1">
        <f>'[1]Electricity and CHPs'!J$100</f>
        <v>3.6836391095777587E-5</v>
      </c>
      <c r="O220" s="1">
        <f>'[1]Electricity and CHPs'!K$100</f>
        <v>3.2078388910306608E-5</v>
      </c>
      <c r="P220" s="1">
        <f>'[1]Electricity and CHPs'!L$100</f>
        <v>3.1363548131402833E-5</v>
      </c>
      <c r="Q220" s="1">
        <f>'[1]Electricity and CHPs'!M$100</f>
        <v>2.4134502330435728E-5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0.184089879187182</v>
      </c>
      <c r="G221" s="1">
        <f t="shared" ref="G221:O221" si="218">G222</f>
        <v>0.18570546758581116</v>
      </c>
      <c r="H221" s="1">
        <f t="shared" si="218"/>
        <v>5.1218101368812864E-2</v>
      </c>
      <c r="I221" s="1">
        <f t="shared" si="218"/>
        <v>5.4231794521492814E-2</v>
      </c>
      <c r="J221" s="1">
        <f t="shared" si="218"/>
        <v>3.0674448893111194E-3</v>
      </c>
      <c r="K221" s="1">
        <f t="shared" si="218"/>
        <v>9.8820533765113885E-4</v>
      </c>
      <c r="L221" s="1">
        <f>L222</f>
        <v>1.164156539880734E-3</v>
      </c>
      <c r="M221" s="1">
        <f t="shared" si="218"/>
        <v>6.842471459577396E-5</v>
      </c>
      <c r="N221" s="1">
        <f t="shared" si="218"/>
        <v>3.6836391095777587E-5</v>
      </c>
      <c r="O221" s="1">
        <f t="shared" si="218"/>
        <v>3.2078388910306608E-5</v>
      </c>
      <c r="P221" s="1">
        <f>P222</f>
        <v>3.1363548131402833E-5</v>
      </c>
      <c r="Q221" s="1">
        <f>Q222</f>
        <v>2.4134502330435728E-5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0.184089879187182</v>
      </c>
      <c r="G222" s="1">
        <f t="shared" ref="G222:K222" si="219">G220-G224</f>
        <v>0.18570546758581116</v>
      </c>
      <c r="H222" s="1">
        <f t="shared" si="219"/>
        <v>5.1218101368812864E-2</v>
      </c>
      <c r="I222" s="1">
        <f t="shared" si="219"/>
        <v>5.4231794521492814E-2</v>
      </c>
      <c r="J222" s="1">
        <f t="shared" si="219"/>
        <v>3.0674448893111194E-3</v>
      </c>
      <c r="K222" s="1">
        <f t="shared" si="219"/>
        <v>9.8820533765113885E-4</v>
      </c>
      <c r="L222" s="1">
        <f>L220-L224</f>
        <v>1.164156539880734E-3</v>
      </c>
      <c r="M222" s="1">
        <f t="shared" ref="M222:O222" si="220">M220-M224</f>
        <v>6.842471459577396E-5</v>
      </c>
      <c r="N222" s="1">
        <f t="shared" si="220"/>
        <v>3.6836391095777587E-5</v>
      </c>
      <c r="O222" s="1">
        <f t="shared" si="220"/>
        <v>3.2078388910306608E-5</v>
      </c>
      <c r="P222" s="1">
        <f>P220-P224</f>
        <v>3.1363548131402833E-5</v>
      </c>
      <c r="Q222" s="1">
        <f>Q220-Q224</f>
        <v>2.4134502330435728E-5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1.2177951684449257</v>
      </c>
      <c r="G225" s="1">
        <f t="shared" ref="G225:O225" si="222">+G226</f>
        <v>1.0990663733171306</v>
      </c>
      <c r="H225" s="1">
        <f t="shared" si="222"/>
        <v>1.7267989847816045</v>
      </c>
      <c r="I225" s="1">
        <f t="shared" si="222"/>
        <v>3.5881155958688655</v>
      </c>
      <c r="J225" s="1">
        <f t="shared" si="222"/>
        <v>4.0228963352153242</v>
      </c>
      <c r="K225" s="1">
        <f t="shared" si="222"/>
        <v>3.1128566409697349</v>
      </c>
      <c r="L225" s="1">
        <f t="shared" si="222"/>
        <v>2.4086801934775801</v>
      </c>
      <c r="M225" s="1">
        <f t="shared" si="222"/>
        <v>1.8638050437810945</v>
      </c>
      <c r="N225" s="1">
        <f t="shared" si="222"/>
        <v>1.4421943074373633</v>
      </c>
      <c r="O225" s="1">
        <f t="shared" si="222"/>
        <v>1.1159845149567194</v>
      </c>
      <c r="P225" s="1">
        <f>+P226</f>
        <v>0.863572383186471</v>
      </c>
      <c r="Q225" s="1">
        <f>+Q226</f>
        <v>1.1233900771007685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1.2177951684449257</v>
      </c>
      <c r="G226" s="1">
        <f>'[1]Electricity and CHPs'!C$101</f>
        <v>1.0990663733171306</v>
      </c>
      <c r="H226" s="1">
        <f>'[1]Electricity and CHPs'!D$101</f>
        <v>1.7267989847816045</v>
      </c>
      <c r="I226" s="1">
        <f>'[1]Electricity and CHPs'!E$101</f>
        <v>3.5881155958688655</v>
      </c>
      <c r="J226" s="1">
        <f>'[1]Electricity and CHPs'!F$101</f>
        <v>4.0228963352153242</v>
      </c>
      <c r="K226" s="1">
        <f>'[1]Electricity and CHPs'!G$101</f>
        <v>3.1128566409697349</v>
      </c>
      <c r="L226" s="1">
        <f>'[1]Electricity and CHPs'!H$101</f>
        <v>2.4086801934775801</v>
      </c>
      <c r="M226" s="1">
        <f>'[1]Electricity and CHPs'!I$101</f>
        <v>1.8638050437810945</v>
      </c>
      <c r="N226" s="1">
        <f>'[1]Electricity and CHPs'!J$101</f>
        <v>1.4421943074373633</v>
      </c>
      <c r="O226" s="1">
        <f>'[1]Electricity and CHPs'!K$101</f>
        <v>1.1159845149567194</v>
      </c>
      <c r="P226" s="1">
        <f>'[1]Electricity and CHPs'!L$101</f>
        <v>0.863572383186471</v>
      </c>
      <c r="Q226" s="1">
        <f>'[1]Electricity and CHPs'!M$101</f>
        <v>1.1233900771007685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3.1987996965315732E-4</v>
      </c>
      <c r="J227" s="1">
        <f t="shared" si="223"/>
        <v>5.4544321896489694E-4</v>
      </c>
      <c r="K227" s="1">
        <f t="shared" si="223"/>
        <v>5.7965666050609817E-4</v>
      </c>
      <c r="L227" s="1">
        <f t="shared" si="223"/>
        <v>6.2450262784835998E-4</v>
      </c>
      <c r="M227" s="1">
        <f t="shared" si="223"/>
        <v>1.137308610464006E-3</v>
      </c>
      <c r="N227" s="1">
        <f t="shared" si="223"/>
        <v>1.1479951246916491E-3</v>
      </c>
      <c r="O227" s="1">
        <f t="shared" si="223"/>
        <v>1.2217096236717118E-3</v>
      </c>
      <c r="P227" s="1">
        <f>+P228</f>
        <v>1.2993381082616658E-3</v>
      </c>
      <c r="Q227" s="1">
        <f>+Q228</f>
        <v>2.9348817386327902E-3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3.1987996965315732E-4</v>
      </c>
      <c r="J228" s="1">
        <f>'[1]Electricity and CHPs'!F$102</f>
        <v>5.4544321896489694E-4</v>
      </c>
      <c r="K228" s="1">
        <f>'[1]Electricity and CHPs'!G$102</f>
        <v>5.7965666050609817E-4</v>
      </c>
      <c r="L228" s="1">
        <f>'[1]Electricity and CHPs'!H$102</f>
        <v>6.2450262784835998E-4</v>
      </c>
      <c r="M228" s="1">
        <f>'[1]Electricity and CHPs'!I$102</f>
        <v>1.137308610464006E-3</v>
      </c>
      <c r="N228" s="1">
        <f>'[1]Electricity and CHPs'!J$102</f>
        <v>1.1479951246916491E-3</v>
      </c>
      <c r="O228" s="1">
        <f>'[1]Electricity and CHPs'!K$102</f>
        <v>1.2217096236717118E-3</v>
      </c>
      <c r="P228" s="1">
        <f>'[1]Electricity and CHPs'!L$102</f>
        <v>1.2993381082616658E-3</v>
      </c>
      <c r="Q228" s="1">
        <f>'[1]Electricity and CHPs'!M$102</f>
        <v>2.9348817386327902E-3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4.2273391113909486E-3</v>
      </c>
      <c r="L229" s="1">
        <f t="shared" si="224"/>
        <v>4.2473844170691933E-3</v>
      </c>
      <c r="M229" s="1">
        <f t="shared" si="224"/>
        <v>4.3112406967531708E-3</v>
      </c>
      <c r="N229" s="1">
        <f t="shared" si="224"/>
        <v>4.3191272795760757E-3</v>
      </c>
      <c r="O229" s="1">
        <f t="shared" si="224"/>
        <v>4.3650711650593645E-3</v>
      </c>
      <c r="P229" s="1">
        <f>+P230</f>
        <v>4.4768316931691338E-3</v>
      </c>
      <c r="Q229" s="1">
        <f>+Q230</f>
        <v>8.2205122900203195E-3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4.2273391113909486E-3</v>
      </c>
      <c r="L230" s="1">
        <f>'[1]Electricity and CHPs'!H$90</f>
        <v>4.2473844170691933E-3</v>
      </c>
      <c r="M230" s="1">
        <f>'[1]Electricity and CHPs'!I$90</f>
        <v>4.3112406967531708E-3</v>
      </c>
      <c r="N230" s="1">
        <f>'[1]Electricity and CHPs'!J$90</f>
        <v>4.3191272795760757E-3</v>
      </c>
      <c r="O230" s="1">
        <f>'[1]Electricity and CHPs'!K$90</f>
        <v>4.3650711650593645E-3</v>
      </c>
      <c r="P230" s="1">
        <f>'[1]Electricity and CHPs'!L$90</f>
        <v>4.4768316931691338E-3</v>
      </c>
      <c r="Q230" s="1">
        <f>'[1]Electricity and CHPs'!M$90</f>
        <v>8.2205122900203195E-3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3.7158134433743748</v>
      </c>
      <c r="H231" s="1">
        <f t="shared" si="225"/>
        <v>3.8284680485683964</v>
      </c>
      <c r="I231" s="1">
        <f t="shared" si="225"/>
        <v>4.4721620948008391</v>
      </c>
      <c r="J231" s="1">
        <f t="shared" si="225"/>
        <v>5.8985446470280536</v>
      </c>
      <c r="K231" s="1">
        <f t="shared" si="225"/>
        <v>6.2041074549198862</v>
      </c>
      <c r="L231" s="1">
        <f t="shared" si="225"/>
        <v>6.7222119622970338</v>
      </c>
      <c r="M231" s="1">
        <f t="shared" si="225"/>
        <v>8.4191716849052156</v>
      </c>
      <c r="N231" s="1">
        <f t="shared" si="225"/>
        <v>8.8488738767134318</v>
      </c>
      <c r="O231" s="1">
        <f t="shared" si="225"/>
        <v>9.332517959260052</v>
      </c>
      <c r="P231" s="1">
        <f>+P232</f>
        <v>9.8211999440976765</v>
      </c>
      <c r="Q231" s="1">
        <f>+Q232</f>
        <v>12.719051642902722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3.7158134433743748</v>
      </c>
      <c r="H232" s="1">
        <f>'[1]Electricity and CHPs'!D$123</f>
        <v>3.8284680485683964</v>
      </c>
      <c r="I232" s="1">
        <f>'[1]Electricity and CHPs'!E$123</f>
        <v>4.4721620948008391</v>
      </c>
      <c r="J232" s="1">
        <f>'[1]Electricity and CHPs'!F$123</f>
        <v>5.8985446470280536</v>
      </c>
      <c r="K232" s="1">
        <f>'[1]Electricity and CHPs'!G$123</f>
        <v>6.2041074549198862</v>
      </c>
      <c r="L232" s="1">
        <f>'[1]Electricity and CHPs'!H$123</f>
        <v>6.7222119622970338</v>
      </c>
      <c r="M232" s="1">
        <f>'[1]Electricity and CHPs'!I$123</f>
        <v>8.4191716849052156</v>
      </c>
      <c r="N232" s="1">
        <f>'[1]Electricity and CHPs'!J$123</f>
        <v>8.8488738767134318</v>
      </c>
      <c r="O232" s="1">
        <f>'[1]Electricity and CHPs'!K$123</f>
        <v>9.332517959260052</v>
      </c>
      <c r="P232" s="1">
        <f>'[1]Electricity and CHPs'!L$123</f>
        <v>9.8211999440976765</v>
      </c>
      <c r="Q232" s="1">
        <f>'[1]Electricity and CHPs'!M$123</f>
        <v>12.719051642902722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6.5794674237747284</v>
      </c>
      <c r="G233" s="1">
        <f t="shared" ref="G233:K233" si="226">SUM(G234,G240,G273,G282,G288)</f>
        <v>8.2886526994363638</v>
      </c>
      <c r="H233" s="1">
        <f t="shared" si="226"/>
        <v>9.0259527793704368</v>
      </c>
      <c r="I233" s="1">
        <f t="shared" si="226"/>
        <v>9.6692648777012522</v>
      </c>
      <c r="J233" s="1">
        <f t="shared" si="226"/>
        <v>9.4665021944388617</v>
      </c>
      <c r="K233" s="1">
        <f t="shared" si="226"/>
        <v>9.7680758804954735</v>
      </c>
      <c r="L233" s="1">
        <f t="shared" ref="L233:O233" si="227">SUM(L234,L240,L273,L282,L288)</f>
        <v>11.66306108727129</v>
      </c>
      <c r="M233" s="1">
        <f t="shared" si="227"/>
        <v>14.8650458509661</v>
      </c>
      <c r="N233" s="1">
        <f t="shared" si="227"/>
        <v>14.940798983948145</v>
      </c>
      <c r="O233" s="1">
        <f t="shared" si="227"/>
        <v>14.871162462120925</v>
      </c>
      <c r="P233" s="1">
        <f>SUM(P234,P240,P273,P282,P288)</f>
        <v>15.607315251078305</v>
      </c>
      <c r="Q233" s="1">
        <f>SUM(Q234,Q240,Q273,Q282,Q288)</f>
        <v>15.733942311123819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0.93001707288170909</v>
      </c>
      <c r="G234" s="1">
        <f t="shared" ref="G234:O234" si="228">+G235</f>
        <v>2.0681261380732914</v>
      </c>
      <c r="H234" s="1">
        <f t="shared" si="228"/>
        <v>9.6246557769528646E-2</v>
      </c>
      <c r="I234" s="1">
        <f t="shared" si="228"/>
        <v>1.2958898650893576</v>
      </c>
      <c r="J234" s="1">
        <f t="shared" si="228"/>
        <v>0.83319571474191712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1.297009530315963E-2</v>
      </c>
      <c r="O234" s="1">
        <f t="shared" si="228"/>
        <v>1.3559639171662814E-2</v>
      </c>
      <c r="P234" s="1">
        <f>+P235</f>
        <v>1.8459601685214932E-2</v>
      </c>
      <c r="Q234" s="1">
        <f>+Q235</f>
        <v>2.9095483827987951E-2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0.93001707288170909</v>
      </c>
      <c r="G235" s="1">
        <f>'[1]Electricity and CHPs'!C$104</f>
        <v>2.0681261380732914</v>
      </c>
      <c r="H235" s="1">
        <f>'[1]Electricity and CHPs'!D$104</f>
        <v>9.6246557769528646E-2</v>
      </c>
      <c r="I235" s="1">
        <f>'[1]Electricity and CHPs'!E$104</f>
        <v>1.2958898650893576</v>
      </c>
      <c r="J235" s="1">
        <f>'[1]Electricity and CHPs'!F$104</f>
        <v>0.83319571474191712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1.297009530315963E-2</v>
      </c>
      <c r="O235" s="1">
        <f>'[1]Electricity and CHPs'!K$104</f>
        <v>1.3559639171662814E-2</v>
      </c>
      <c r="P235" s="1">
        <f>'[1]Electricity and CHPs'!L$104</f>
        <v>1.8459601685214932E-2</v>
      </c>
      <c r="Q235" s="1">
        <f>'[1]Electricity and CHPs'!M$104</f>
        <v>2.9095483827987951E-2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0.93001707288170909</v>
      </c>
      <c r="G236" s="1">
        <f t="shared" ref="G236:O236" si="229">G237</f>
        <v>2.0681261380732914</v>
      </c>
      <c r="H236" s="1">
        <f t="shared" si="229"/>
        <v>9.6246557769528646E-2</v>
      </c>
      <c r="I236" s="1">
        <f t="shared" si="229"/>
        <v>1.2958898650893576</v>
      </c>
      <c r="J236" s="1">
        <f t="shared" si="229"/>
        <v>0.83319571474191712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1.297009530315963E-2</v>
      </c>
      <c r="O236" s="1">
        <f t="shared" si="229"/>
        <v>1.3559639171662814E-2</v>
      </c>
      <c r="P236" s="1">
        <f>P237</f>
        <v>1.8459601685214932E-2</v>
      </c>
      <c r="Q236" s="1">
        <f>Q237</f>
        <v>2.9095483827987951E-2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0.93001707288170909</v>
      </c>
      <c r="G237" s="1">
        <f t="shared" ref="G237:K237" si="230">G235-G239</f>
        <v>2.0681261380732914</v>
      </c>
      <c r="H237" s="1">
        <f t="shared" si="230"/>
        <v>9.6246557769528646E-2</v>
      </c>
      <c r="I237" s="1">
        <f t="shared" si="230"/>
        <v>1.2958898650893576</v>
      </c>
      <c r="J237" s="1">
        <f t="shared" si="230"/>
        <v>0.83319571474191712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1.297009530315963E-2</v>
      </c>
      <c r="O237" s="1">
        <f t="shared" si="231"/>
        <v>1.3559639171662814E-2</v>
      </c>
      <c r="P237" s="1">
        <f>P235-P239</f>
        <v>1.8459601685214932E-2</v>
      </c>
      <c r="Q237" s="1">
        <f>Q235-Q239</f>
        <v>2.9095483827987951E-2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3.0537555650305688</v>
      </c>
      <c r="G240" s="1">
        <f t="shared" ref="G240:K240" si="235">SUM(G241:G250)</f>
        <v>2.5526079510718573</v>
      </c>
      <c r="H240" s="1">
        <f t="shared" si="235"/>
        <v>2.9862007756876201</v>
      </c>
      <c r="I240" s="1">
        <f t="shared" si="235"/>
        <v>2.8012920990229606</v>
      </c>
      <c r="J240" s="1">
        <f t="shared" si="235"/>
        <v>3.0040765661835924</v>
      </c>
      <c r="K240" s="1">
        <f t="shared" si="235"/>
        <v>2.0375461950777551</v>
      </c>
      <c r="L240" s="1">
        <f t="shared" ref="L240:O240" si="236">SUM(L241:L250)</f>
        <v>1.1606251730034658</v>
      </c>
      <c r="M240" s="1">
        <f t="shared" si="236"/>
        <v>1.3029361354243643</v>
      </c>
      <c r="N240" s="1">
        <f t="shared" si="236"/>
        <v>1.9594603669970452</v>
      </c>
      <c r="O240" s="1">
        <f t="shared" si="236"/>
        <v>2.0389083453576502</v>
      </c>
      <c r="P240" s="1">
        <f>SUM(P241:P250)</f>
        <v>2.4504036370435345</v>
      </c>
      <c r="Q240" s="1">
        <f>SUM(Q241:Q250)</f>
        <v>2.5986618947370697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0.81366014589107138</v>
      </c>
      <c r="G241" s="1">
        <f>'[1]Electricity and CHPs_IN'!C$39*0.75-G88-G242</f>
        <v>0.10821337730553619</v>
      </c>
      <c r="H241" s="1">
        <f>'[1]Electricity and CHPs_IN'!D$39*0.75-H88-H242</f>
        <v>7.3514287052288282E-2</v>
      </c>
      <c r="I241" s="1">
        <f>'[1]Electricity and CHPs_IN'!E$39*0.75-I88-I242</f>
        <v>0.16647036122138603</v>
      </c>
      <c r="J241" s="1">
        <f>'[1]Electricity and CHPs'!F$103-J242</f>
        <v>0.58574060676917217</v>
      </c>
      <c r="K241" s="1">
        <f>'[1]Electricity and CHPs'!G$103-K242</f>
        <v>0.34311572066767587</v>
      </c>
      <c r="L241" s="1">
        <f>'[1]Electricity and CHPs'!H$103-L242</f>
        <v>0.10205720958261495</v>
      </c>
      <c r="M241" s="1">
        <f>'[1]Electricity and CHPs'!I$103-M242</f>
        <v>0.15034233911219574</v>
      </c>
      <c r="N241" s="1">
        <f>'[1]Electricity and CHPs'!J$103-N242</f>
        <v>0.46078351180483634</v>
      </c>
      <c r="O241" s="1">
        <f>'[1]Electricity and CHPs'!K$103-O242</f>
        <v>0.38168541198530437</v>
      </c>
      <c r="P241" s="1">
        <f>'[1]Electricity and CHPs'!L$103-P242</f>
        <v>0.46503175614122449</v>
      </c>
      <c r="Q241" s="1">
        <f>'[1]Electricity and CHPs'!M$103-Q242</f>
        <v>0.4650777954426244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7.665283436151203E-3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8.4802499643816566E-3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8.6988322234015175E-2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0.26643235328159853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0.22074972609458218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0.26893769226389386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0.26896904853908477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3.4898501783922533E-3</v>
      </c>
      <c r="K243" s="1">
        <f>'[1]Electricity and CHPs'!G$107</f>
        <v>6.0237907604367815E-3</v>
      </c>
      <c r="L243" s="1">
        <f>'[1]Electricity and CHPs'!H$107</f>
        <v>4.7951644439094294E-3</v>
      </c>
      <c r="M243" s="1">
        <f>'[1]Electricity and CHPs'!I$107</f>
        <v>4.7161353570192455E-3</v>
      </c>
      <c r="N243" s="1">
        <f>'[1]Electricity and CHPs'!J$107</f>
        <v>4.9058387852830669E-3</v>
      </c>
      <c r="O243" s="1">
        <f>'[1]Electricity and CHPs'!K$107</f>
        <v>5.1711739612936352E-3</v>
      </c>
      <c r="P243" s="1">
        <f>'[1]Electricity and CHPs'!L$107</f>
        <v>2.4519355939990641E-3</v>
      </c>
      <c r="Q243" s="1">
        <f>'[1]Electricity and CHPs'!M$107</f>
        <v>2.4392780213859347E-3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5.3040958608281057E-2</v>
      </c>
      <c r="G244" s="1">
        <f>'[1]Electricity and CHPs'!C$109</f>
        <v>2.9119801008147154E-2</v>
      </c>
      <c r="H244" s="1">
        <f>'[1]Electricity and CHPs'!D$109</f>
        <v>5.2805628385938413E-2</v>
      </c>
      <c r="I244" s="1">
        <f>'[1]Electricity and CHPs'!E$109</f>
        <v>4.0940553060413824E-2</v>
      </c>
      <c r="J244" s="1">
        <f>'[1]Electricity and CHPs'!F$109</f>
        <v>3.2853559932471479E-2</v>
      </c>
      <c r="K244" s="1">
        <f>'[1]Electricity and CHPs'!G$109</f>
        <v>1.7704057859046041E-2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4.1732265833620635E-2</v>
      </c>
      <c r="O244" s="1">
        <f>'[1]Electricity and CHPs'!K$109</f>
        <v>7.0243287574066046E-2</v>
      </c>
      <c r="P244" s="1">
        <f>'[1]Electricity and CHPs'!L$109</f>
        <v>0.11473642633590425</v>
      </c>
      <c r="Q244" s="1">
        <f>'[1]Electricity and CHPs'!M$109</f>
        <v>0.14383800594948698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7.0032270024291604E-2</v>
      </c>
      <c r="G246" s="1">
        <f>'[1]Electricity and CHPs'!C$112</f>
        <v>8.5127923100825925E-2</v>
      </c>
      <c r="H246" s="1">
        <f>'[1]Electricity and CHPs'!D$112</f>
        <v>0.34071713805269421</v>
      </c>
      <c r="I246" s="1">
        <f>'[1]Electricity and CHPs'!E$112</f>
        <v>0.32454355673277191</v>
      </c>
      <c r="J246" s="1">
        <f>'[1]Electricity and CHPs'!F$112</f>
        <v>0.31548136477605476</v>
      </c>
      <c r="K246" s="1">
        <f>'[1]Electricity and CHPs'!G$112</f>
        <v>0.14537557871101056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9.2993115813688076E-2</v>
      </c>
      <c r="O246" s="1">
        <f>'[1]Electricity and CHPs'!K$112</f>
        <v>0.26368194780797505</v>
      </c>
      <c r="P246" s="1">
        <f>'[1]Electricity and CHPs'!L$112</f>
        <v>0.41792858472585848</v>
      </c>
      <c r="Q246" s="1">
        <f>'[1]Electricity and CHPs'!M$112</f>
        <v>0.51615493007721736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1.4243863196439868</v>
      </c>
      <c r="G248" s="1">
        <f>'[1]Electricity and CHPs'!C$115</f>
        <v>1.5798023537240879</v>
      </c>
      <c r="H248" s="1">
        <f>'[1]Electricity and CHPs'!D$115</f>
        <v>1.523000162122397</v>
      </c>
      <c r="I248" s="1">
        <f>'[1]Electricity and CHPs'!E$115</f>
        <v>1.3610543334174023</v>
      </c>
      <c r="J248" s="1">
        <f>'[1]Electricity and CHPs'!F$115</f>
        <v>1.1976904849016901</v>
      </c>
      <c r="K248" s="1">
        <f>'[1]Electricity and CHPs'!G$115</f>
        <v>1.0342695437029514</v>
      </c>
      <c r="L248" s="1">
        <f>'[1]Electricity and CHPs'!H$115</f>
        <v>1.0452925490125597</v>
      </c>
      <c r="M248" s="1">
        <f>'[1]Electricity and CHPs'!I$115</f>
        <v>1.060889338721134</v>
      </c>
      <c r="N248" s="1">
        <f>'[1]Electricity and CHPs'!J$115</f>
        <v>1.0608970038702157</v>
      </c>
      <c r="O248" s="1">
        <f>'[1]Electricity and CHPs'!K$115</f>
        <v>1.0609546803327974</v>
      </c>
      <c r="P248" s="1">
        <f>'[1]Electricity and CHPs'!L$115</f>
        <v>1.1450981905168447</v>
      </c>
      <c r="Q248" s="1">
        <f>'[1]Electricity and CHPs'!M$115</f>
        <v>1.1471115623672867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0.6926358708629381</v>
      </c>
      <c r="G249" s="1">
        <f>'[1]Electricity and CHPs'!C$116</f>
        <v>0.75034449593326025</v>
      </c>
      <c r="H249" s="1">
        <f>'[1]Electricity and CHPs'!D$116</f>
        <v>0.99616356007430196</v>
      </c>
      <c r="I249" s="1">
        <f>'[1]Electricity and CHPs'!E$116</f>
        <v>0.90828329459098622</v>
      </c>
      <c r="J249" s="1">
        <f>'[1]Electricity and CHPs'!F$116</f>
        <v>0.86882069962581154</v>
      </c>
      <c r="K249" s="1">
        <f>'[1]Electricity and CHPs'!G$116</f>
        <v>0.48339221994048304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2.8742887316434443E-2</v>
      </c>
      <c r="O249" s="1">
        <f>'[1]Electricity and CHPs'!K$116</f>
        <v>3.2599002431592194E-2</v>
      </c>
      <c r="P249" s="1">
        <f>'[1]Electricity and CHPs'!L$116</f>
        <v>3.2504937447679468E-2</v>
      </c>
      <c r="Q249" s="1">
        <f>'[1]Electricity and CHPs'!M$116</f>
        <v>4.8829315555478918E-2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2.9733902913683876E-3</v>
      </c>
      <c r="O250" s="1">
        <f>'[1]Electricity and CHPs'!K$118</f>
        <v>3.8231151700392242E-3</v>
      </c>
      <c r="P250" s="1">
        <f>'[1]Electricity and CHPs'!L$118</f>
        <v>3.7141140181304912E-3</v>
      </c>
      <c r="Q250" s="1">
        <f>'[1]Electricity and CHPs'!M$118</f>
        <v>6.2419587845045999E-3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1.5881370256587439</v>
      </c>
      <c r="G251" s="1">
        <f t="shared" ref="G251:K251" si="237">SUM(G252:G261)</f>
        <v>0.93430411377811373</v>
      </c>
      <c r="H251" s="1">
        <f t="shared" si="237"/>
        <v>1.418588238716606</v>
      </c>
      <c r="I251" s="1">
        <f t="shared" si="237"/>
        <v>1.4192667648296045</v>
      </c>
      <c r="J251" s="1">
        <f t="shared" si="237"/>
        <v>1.7030818838607575</v>
      </c>
      <c r="K251" s="1">
        <f t="shared" si="237"/>
        <v>0.86814354967403751</v>
      </c>
      <c r="L251" s="1">
        <f t="shared" ref="L251:O251" si="238">SUM(L252:L261)</f>
        <v>5.0871384755441999E-2</v>
      </c>
      <c r="M251" s="1">
        <f t="shared" si="238"/>
        <v>2.246248931687166E-2</v>
      </c>
      <c r="N251" s="1">
        <f t="shared" si="238"/>
        <v>4.8542411459132837E-2</v>
      </c>
      <c r="O251" s="1">
        <f t="shared" si="238"/>
        <v>7.6504155429175616E-2</v>
      </c>
      <c r="P251" s="1">
        <f>SUM(P252:P261)</f>
        <v>0.15046186059615221</v>
      </c>
      <c r="Q251" s="1">
        <f>SUM(Q252:Q261)</f>
        <v>0.17085378214202812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0.7930699610608638</v>
      </c>
      <c r="G252" s="1">
        <f t="shared" si="239"/>
        <v>0.10393053232632847</v>
      </c>
      <c r="H252" s="1">
        <f t="shared" si="239"/>
        <v>7.127286718115089E-2</v>
      </c>
      <c r="I252" s="1">
        <f t="shared" si="239"/>
        <v>0.16404642112085749</v>
      </c>
      <c r="J252" s="1">
        <f t="shared" si="239"/>
        <v>0.55224308156884339</v>
      </c>
      <c r="K252" s="1">
        <f t="shared" si="239"/>
        <v>0.29690085908131253</v>
      </c>
      <c r="L252" s="1">
        <f t="shared" ref="L252:O252" si="240">L241-L263</f>
        <v>4.5015810757529973E-2</v>
      </c>
      <c r="M252" s="1">
        <f t="shared" si="240"/>
        <v>1.3952108568169808E-2</v>
      </c>
      <c r="N252" s="1">
        <f t="shared" si="240"/>
        <v>2.4892560437563105E-2</v>
      </c>
      <c r="O252" s="1">
        <f t="shared" si="240"/>
        <v>2.9858797126989245E-2</v>
      </c>
      <c r="P252" s="1">
        <f t="shared" ref="P252:Q261" si="241">P241-P263</f>
        <v>5.3603961778821874E-2</v>
      </c>
      <c r="Q252" s="1">
        <f t="shared" si="241"/>
        <v>5.4741677618524553E-2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6.6328328905083831E-3</v>
      </c>
      <c r="L253" s="1">
        <f t="shared" ref="L253:O253" si="242">L242-L264</f>
        <v>3.7405032837404149E-3</v>
      </c>
      <c r="M253" s="1">
        <f t="shared" si="242"/>
        <v>8.0727127377351465E-3</v>
      </c>
      <c r="N253" s="1">
        <f t="shared" si="242"/>
        <v>1.439327425281961E-2</v>
      </c>
      <c r="O253" s="1">
        <f t="shared" si="242"/>
        <v>1.7268989278401731E-2</v>
      </c>
      <c r="P253" s="1">
        <f t="shared" si="241"/>
        <v>3.1000303928965106E-2</v>
      </c>
      <c r="Q253" s="1">
        <f t="shared" si="241"/>
        <v>3.1658825875518076E-2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0</v>
      </c>
      <c r="J254" s="1">
        <f t="shared" si="239"/>
        <v>3.2902714861433573E-3</v>
      </c>
      <c r="K254" s="1">
        <f t="shared" si="239"/>
        <v>5.2124357584652078E-3</v>
      </c>
      <c r="L254" s="1">
        <f t="shared" ref="L254:O254" si="243">L243-L265</f>
        <v>2.1150707141716122E-3</v>
      </c>
      <c r="M254" s="1">
        <f t="shared" si="243"/>
        <v>4.3766801096670627E-4</v>
      </c>
      <c r="N254" s="1">
        <f t="shared" si="243"/>
        <v>2.6502443193176291E-4</v>
      </c>
      <c r="O254" s="1">
        <f t="shared" si="243"/>
        <v>4.0453480633569766E-4</v>
      </c>
      <c r="P254" s="1">
        <f t="shared" si="241"/>
        <v>2.8263330434780912E-4</v>
      </c>
      <c r="Q254" s="1">
        <f t="shared" si="241"/>
        <v>2.8711362352093787E-4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5.1698723589359404E-2</v>
      </c>
      <c r="G255" s="1">
        <f t="shared" ref="G255:K255" si="244">G244-G266</f>
        <v>2.7967304000396057E-2</v>
      </c>
      <c r="H255" s="1">
        <f t="shared" si="244"/>
        <v>5.1195606857905994E-2</v>
      </c>
      <c r="I255" s="1">
        <f t="shared" si="244"/>
        <v>4.0344426232954256E-2</v>
      </c>
      <c r="J255" s="1">
        <f t="shared" si="244"/>
        <v>3.0974719812731987E-2</v>
      </c>
      <c r="K255" s="1">
        <f t="shared" si="244"/>
        <v>1.5319467080516142E-2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2.2544707500294428E-3</v>
      </c>
      <c r="O255" s="1">
        <f t="shared" si="245"/>
        <v>5.4950490832160886E-3</v>
      </c>
      <c r="P255" s="1">
        <f t="shared" si="241"/>
        <v>1.3225606489722513E-2</v>
      </c>
      <c r="Q255" s="1">
        <f t="shared" si="241"/>
        <v>1.693035837904161E-2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6.8260059118840408E-2</v>
      </c>
      <c r="G257" s="1">
        <f t="shared" si="248"/>
        <v>8.175874909368494E-2</v>
      </c>
      <c r="H257" s="1">
        <f t="shared" si="248"/>
        <v>0.33032881498938027</v>
      </c>
      <c r="I257" s="1">
        <f t="shared" si="248"/>
        <v>0.31981794590474866</v>
      </c>
      <c r="J257" s="1">
        <f t="shared" si="248"/>
        <v>0.29743951340926955</v>
      </c>
      <c r="K257" s="1">
        <f t="shared" si="248"/>
        <v>0.12579468560855192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5.0236970211945814E-3</v>
      </c>
      <c r="O257" s="1">
        <f t="shared" si="249"/>
        <v>2.0627526068381197E-2</v>
      </c>
      <c r="P257" s="1">
        <f t="shared" si="241"/>
        <v>4.8174404405876003E-2</v>
      </c>
      <c r="Q257" s="1">
        <f t="shared" si="241"/>
        <v>6.0753678331617822E-2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0.67510828188968031</v>
      </c>
      <c r="G260" s="1">
        <f t="shared" si="254"/>
        <v>0.72064752835770429</v>
      </c>
      <c r="H260" s="1">
        <f t="shared" si="254"/>
        <v>0.96579094968816881</v>
      </c>
      <c r="I260" s="1">
        <f t="shared" si="254"/>
        <v>0.89505797157104416</v>
      </c>
      <c r="J260" s="1">
        <f t="shared" si="254"/>
        <v>0.81913429758376921</v>
      </c>
      <c r="K260" s="1">
        <f t="shared" si="254"/>
        <v>0.4182832692546834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1.5527553424642751E-3</v>
      </c>
      <c r="O260" s="1">
        <f t="shared" si="255"/>
        <v>2.550181300050882E-3</v>
      </c>
      <c r="P260" s="1">
        <f t="shared" si="241"/>
        <v>3.7468267522772457E-3</v>
      </c>
      <c r="Q260" s="1">
        <f t="shared" si="241"/>
        <v>5.7474226391033834E-3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1.6062922313005851E-4</v>
      </c>
      <c r="O261" s="1">
        <f t="shared" si="257"/>
        <v>2.9907776580078305E-4</v>
      </c>
      <c r="P261" s="1">
        <f t="shared" si="241"/>
        <v>4.2812393614166883E-4</v>
      </c>
      <c r="Q261" s="1">
        <f t="shared" si="241"/>
        <v>7.3470567470173328E-4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1.4656185393718251</v>
      </c>
      <c r="G262" s="1">
        <f t="shared" ref="G262:K262" si="258">SUM(G263:G272)</f>
        <v>1.6183038372937437</v>
      </c>
      <c r="H262" s="1">
        <f t="shared" si="258"/>
        <v>1.5676125369710139</v>
      </c>
      <c r="I262" s="1">
        <f t="shared" si="258"/>
        <v>1.3820253341933557</v>
      </c>
      <c r="J262" s="1">
        <f t="shared" si="258"/>
        <v>1.3009946823228347</v>
      </c>
      <c r="K262" s="1">
        <f t="shared" si="258"/>
        <v>1.1694026454037172</v>
      </c>
      <c r="L262" s="1">
        <f t="shared" ref="L262:O262" si="259">SUM(L263:L272)</f>
        <v>1.1097537882480237</v>
      </c>
      <c r="M262" s="1">
        <f t="shared" si="259"/>
        <v>1.2804736461074926</v>
      </c>
      <c r="N262" s="1">
        <f t="shared" si="259"/>
        <v>1.9109179555379123</v>
      </c>
      <c r="O262" s="1">
        <f t="shared" si="259"/>
        <v>1.9624041899284743</v>
      </c>
      <c r="P262" s="1">
        <f>SUM(P263:P272)</f>
        <v>2.2999417764473824</v>
      </c>
      <c r="Q262" s="1">
        <f>SUM(Q263:Q272)</f>
        <v>2.4278081125950415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2.0590184830207581E-2</v>
      </c>
      <c r="G263" s="1">
        <f t="shared" si="260"/>
        <v>4.2828449792077219E-3</v>
      </c>
      <c r="H263" s="1">
        <f t="shared" si="260"/>
        <v>2.2414198711373885E-3</v>
      </c>
      <c r="I263" s="1">
        <f t="shared" si="260"/>
        <v>2.4239401005285372E-3</v>
      </c>
      <c r="J263" s="1">
        <f t="shared" si="260"/>
        <v>3.3497525200328747E-2</v>
      </c>
      <c r="K263" s="1">
        <f t="shared" si="260"/>
        <v>4.6214861586363329E-2</v>
      </c>
      <c r="L263" s="1">
        <f t="shared" ref="L263:O263" si="261">L241*IFERROR(L120/L88,0)</f>
        <v>5.704139882508498E-2</v>
      </c>
      <c r="M263" s="1">
        <f t="shared" si="261"/>
        <v>0.13639023054402594</v>
      </c>
      <c r="N263" s="1">
        <f t="shared" si="261"/>
        <v>0.43589095136727324</v>
      </c>
      <c r="O263" s="1">
        <f t="shared" si="261"/>
        <v>0.35182661485831512</v>
      </c>
      <c r="P263" s="1">
        <f t="shared" ref="P263:Q272" si="262">P241*IFERROR(P120/P88,0)</f>
        <v>0.41142779436240262</v>
      </c>
      <c r="Q263" s="1">
        <f t="shared" si="262"/>
        <v>0.41033611782409984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1.0324505456428199E-3</v>
      </c>
      <c r="L264" s="1">
        <f t="shared" ref="L264:O264" si="263">L242*IFERROR(L121/L89,0)</f>
        <v>4.7397466806412417E-3</v>
      </c>
      <c r="M264" s="1">
        <f t="shared" si="263"/>
        <v>7.8915609496280029E-2</v>
      </c>
      <c r="N264" s="1">
        <f t="shared" si="263"/>
        <v>0.25203907902877892</v>
      </c>
      <c r="O264" s="1">
        <f t="shared" si="263"/>
        <v>0.20348073681618045</v>
      </c>
      <c r="P264" s="1">
        <f t="shared" si="262"/>
        <v>0.23793738833492875</v>
      </c>
      <c r="Q264" s="1">
        <f t="shared" si="262"/>
        <v>0.23731022266356669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0</v>
      </c>
      <c r="J265" s="1">
        <f t="shared" si="260"/>
        <v>1.995786922488961E-4</v>
      </c>
      <c r="K265" s="1">
        <f t="shared" si="260"/>
        <v>8.1135500197157388E-4</v>
      </c>
      <c r="L265" s="1">
        <f t="shared" ref="L265:O265" si="264">L243*IFERROR(L122/L90,0)</f>
        <v>2.6800937297378172E-3</v>
      </c>
      <c r="M265" s="1">
        <f t="shared" si="264"/>
        <v>4.2784673460525393E-3</v>
      </c>
      <c r="N265" s="1">
        <f t="shared" si="264"/>
        <v>4.640814353351304E-3</v>
      </c>
      <c r="O265" s="1">
        <f t="shared" si="264"/>
        <v>4.7666391549579376E-3</v>
      </c>
      <c r="P265" s="1">
        <f t="shared" si="262"/>
        <v>2.1693022896512549E-3</v>
      </c>
      <c r="Q265" s="1">
        <f t="shared" si="262"/>
        <v>2.1521643978649968E-3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1.3422350189216529E-3</v>
      </c>
      <c r="G266" s="1">
        <f t="shared" si="260"/>
        <v>1.1524970077510977E-3</v>
      </c>
      <c r="H266" s="1">
        <f t="shared" si="260"/>
        <v>1.6100215280324167E-3</v>
      </c>
      <c r="I266" s="1">
        <f t="shared" si="260"/>
        <v>5.9612682745956939E-4</v>
      </c>
      <c r="J266" s="1">
        <f t="shared" si="260"/>
        <v>1.8788401197394921E-3</v>
      </c>
      <c r="K266" s="1">
        <f t="shared" si="260"/>
        <v>2.3845907785298992E-3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3.9477795083591193E-2</v>
      </c>
      <c r="O266" s="1">
        <f t="shared" si="265"/>
        <v>6.4748238490849958E-2</v>
      </c>
      <c r="P266" s="1">
        <f t="shared" si="262"/>
        <v>0.10151081984618174</v>
      </c>
      <c r="Q266" s="1">
        <f t="shared" si="262"/>
        <v>0.12690764757044537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1.7722109054511988E-3</v>
      </c>
      <c r="G268" s="1">
        <f t="shared" si="260"/>
        <v>3.3691740071409913E-3</v>
      </c>
      <c r="H268" s="1">
        <f t="shared" si="260"/>
        <v>1.0388323063313967E-2</v>
      </c>
      <c r="I268" s="1">
        <f t="shared" si="260"/>
        <v>4.7256108280232531E-3</v>
      </c>
      <c r="J268" s="1">
        <f t="shared" si="260"/>
        <v>1.8041851366785228E-2</v>
      </c>
      <c r="K268" s="1">
        <f t="shared" si="260"/>
        <v>1.9580893102458641E-2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8.7969418792493495E-2</v>
      </c>
      <c r="O268" s="1">
        <f t="shared" si="267"/>
        <v>0.24305442173959385</v>
      </c>
      <c r="P268" s="1">
        <f t="shared" si="262"/>
        <v>0.36975418031998247</v>
      </c>
      <c r="Q268" s="1">
        <f t="shared" si="262"/>
        <v>0.45540125174559953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1.4243863196439868</v>
      </c>
      <c r="G270" s="1">
        <f t="shared" si="260"/>
        <v>1.5798023537240879</v>
      </c>
      <c r="H270" s="1">
        <f t="shared" si="260"/>
        <v>1.523000162122397</v>
      </c>
      <c r="I270" s="1">
        <f t="shared" si="260"/>
        <v>1.3610543334174023</v>
      </c>
      <c r="J270" s="1">
        <f t="shared" si="260"/>
        <v>1.1976904849016901</v>
      </c>
      <c r="K270" s="1">
        <f t="shared" si="260"/>
        <v>1.0342695437029514</v>
      </c>
      <c r="L270" s="1">
        <f t="shared" ref="L270:O270" si="269">L248*IFERROR(L127/L95,0)</f>
        <v>1.0452925490125597</v>
      </c>
      <c r="M270" s="1">
        <f t="shared" si="269"/>
        <v>1.060889338721134</v>
      </c>
      <c r="N270" s="1">
        <f t="shared" si="269"/>
        <v>1.0608970038702157</v>
      </c>
      <c r="O270" s="1">
        <f t="shared" si="269"/>
        <v>1.0609546803327974</v>
      </c>
      <c r="P270" s="1">
        <f t="shared" si="262"/>
        <v>1.1450981905168447</v>
      </c>
      <c r="Q270" s="1">
        <f t="shared" si="262"/>
        <v>1.1471115623672867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1.7527588973257811E-2</v>
      </c>
      <c r="G271" s="1">
        <f t="shared" si="260"/>
        <v>2.9696967575555972E-2</v>
      </c>
      <c r="H271" s="1">
        <f t="shared" si="260"/>
        <v>3.0372610386133137E-2</v>
      </c>
      <c r="I271" s="1">
        <f t="shared" si="260"/>
        <v>1.3225323019942057E-2</v>
      </c>
      <c r="J271" s="1">
        <f t="shared" si="260"/>
        <v>4.9686402042042277E-2</v>
      </c>
      <c r="K271" s="1">
        <f t="shared" si="260"/>
        <v>6.5108950685799666E-2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2.7190131973970168E-2</v>
      </c>
      <c r="O271" s="1">
        <f t="shared" si="270"/>
        <v>3.0048821131541312E-2</v>
      </c>
      <c r="P271" s="1">
        <f t="shared" si="262"/>
        <v>2.8758110695402222E-2</v>
      </c>
      <c r="Q271" s="1">
        <f t="shared" si="262"/>
        <v>4.3081892916375535E-2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2.812761068238329E-3</v>
      </c>
      <c r="O272" s="1">
        <f t="shared" si="271"/>
        <v>3.5240374042384412E-3</v>
      </c>
      <c r="P272" s="1">
        <f t="shared" si="262"/>
        <v>3.2859900819888223E-3</v>
      </c>
      <c r="Q272" s="1">
        <f t="shared" si="262"/>
        <v>5.5072531098028666E-3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1.9352256070013201</v>
      </c>
      <c r="G273" s="1">
        <f t="shared" ref="G273:K273" si="272">SUM(G274:G275)</f>
        <v>1.9673038767365658</v>
      </c>
      <c r="H273" s="1">
        <f t="shared" si="272"/>
        <v>2.5504946753784976</v>
      </c>
      <c r="I273" s="1">
        <f t="shared" si="272"/>
        <v>2.2435319591693315</v>
      </c>
      <c r="J273" s="1">
        <f t="shared" si="272"/>
        <v>1.9429207232393471</v>
      </c>
      <c r="K273" s="1">
        <f t="shared" si="272"/>
        <v>1.6444132121544457</v>
      </c>
      <c r="L273" s="1">
        <f t="shared" ref="L273:O273" si="273">SUM(L274:L275)</f>
        <v>1.2417668038383778</v>
      </c>
      <c r="M273" s="1">
        <f t="shared" si="273"/>
        <v>2.2104283918154199</v>
      </c>
      <c r="N273" s="1">
        <f t="shared" si="273"/>
        <v>2.0089588772356484</v>
      </c>
      <c r="O273" s="1">
        <f t="shared" si="273"/>
        <v>2.0099528108339624</v>
      </c>
      <c r="P273" s="1">
        <f>SUM(P274:P275)</f>
        <v>2.0111685814718259</v>
      </c>
      <c r="Q273" s="1">
        <f>SUM(Q274:Q275)</f>
        <v>2.0115781460941689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1.9352256070013201</v>
      </c>
      <c r="G274" s="1">
        <f>'[1]Electricity and CHPs'!C$106-G275</f>
        <v>1.9673038767365658</v>
      </c>
      <c r="H274" s="1">
        <f>'[1]Electricity and CHPs'!D$106-H275</f>
        <v>2.5504946753784976</v>
      </c>
      <c r="I274" s="1">
        <f>'[1]Electricity and CHPs'!E$106-I275</f>
        <v>2.2435319591693315</v>
      </c>
      <c r="J274" s="1">
        <f>'[1]Electricity and CHPs'!F$106-J275</f>
        <v>1.9429207232393471</v>
      </c>
      <c r="K274" s="1">
        <f>'[1]Electricity and CHPs'!G$106-K275</f>
        <v>1.5036955046287277</v>
      </c>
      <c r="L274" s="1">
        <f>'[1]Electricity and CHPs'!H$106-L275</f>
        <v>1.0498580093058152E-2</v>
      </c>
      <c r="M274" s="1">
        <f>'[1]Electricity and CHPs'!I$106-M275</f>
        <v>3.2912929952395586E-3</v>
      </c>
      <c r="N274" s="1">
        <f>'[1]Electricity and CHPs'!J$106-N275</f>
        <v>5.012261331465595E-3</v>
      </c>
      <c r="O274" s="1">
        <f>'[1]Electricity and CHPs'!K$106-O275</f>
        <v>4.1655494938841464E-3</v>
      </c>
      <c r="P274" s="1">
        <f>'[1]Electricity and CHPs'!L$106-P275</f>
        <v>2.0694723739831389E-3</v>
      </c>
      <c r="Q274" s="1">
        <f>'[1]Electricity and CHPs'!M$106-Q275</f>
        <v>1.1167225514361334E-3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0.14071770752571802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1.2312682237453196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2.2071370988201804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2.0039466159041828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2.0057872613400782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2.0090991090978427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2.0104614235427327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1.9352256070013201</v>
      </c>
      <c r="G279" s="1">
        <f t="shared" ref="G279:K279" si="276">SUM(G280:G281)</f>
        <v>1.9673038767365658</v>
      </c>
      <c r="H279" s="1">
        <f t="shared" si="276"/>
        <v>2.5504946753784976</v>
      </c>
      <c r="I279" s="1">
        <f t="shared" si="276"/>
        <v>2.2435319591693315</v>
      </c>
      <c r="J279" s="1">
        <f t="shared" si="276"/>
        <v>1.9429207232393471</v>
      </c>
      <c r="K279" s="1">
        <f t="shared" si="276"/>
        <v>1.6444132121544457</v>
      </c>
      <c r="L279" s="1">
        <f t="shared" ref="L279:O279" si="277">SUM(L280:L281)</f>
        <v>1.2417668038383778</v>
      </c>
      <c r="M279" s="1">
        <f t="shared" si="277"/>
        <v>2.2104283918154199</v>
      </c>
      <c r="N279" s="1">
        <f t="shared" si="277"/>
        <v>2.0089588772356484</v>
      </c>
      <c r="O279" s="1">
        <f t="shared" si="277"/>
        <v>2.0099528108339624</v>
      </c>
      <c r="P279" s="1">
        <f>SUM(P280:P281)</f>
        <v>2.0111685814718259</v>
      </c>
      <c r="Q279" s="1">
        <f>SUM(Q280:Q281)</f>
        <v>2.0115781460941689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1.9352256070013201</v>
      </c>
      <c r="G280" s="1">
        <f t="shared" ref="G280:K280" si="278">G274</f>
        <v>1.9673038767365658</v>
      </c>
      <c r="H280" s="1">
        <f t="shared" si="278"/>
        <v>2.5504946753784976</v>
      </c>
      <c r="I280" s="1">
        <f t="shared" si="278"/>
        <v>2.2435319591693315</v>
      </c>
      <c r="J280" s="1">
        <f t="shared" si="278"/>
        <v>1.9429207232393471</v>
      </c>
      <c r="K280" s="1">
        <f t="shared" si="278"/>
        <v>1.5036955046287277</v>
      </c>
      <c r="L280" s="1">
        <f t="shared" ref="L280:O280" si="279">L274</f>
        <v>1.0498580093058152E-2</v>
      </c>
      <c r="M280" s="1">
        <f t="shared" si="279"/>
        <v>3.2912929952395586E-3</v>
      </c>
      <c r="N280" s="1">
        <f t="shared" si="279"/>
        <v>5.012261331465595E-3</v>
      </c>
      <c r="O280" s="1">
        <f t="shared" si="279"/>
        <v>4.1655494938841464E-3</v>
      </c>
      <c r="P280" s="1">
        <f>P274</f>
        <v>2.0694723739831389E-3</v>
      </c>
      <c r="Q280" s="1">
        <f>Q274</f>
        <v>1.1167225514361334E-3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0.14071770752571802</v>
      </c>
      <c r="L281" s="1">
        <f t="shared" ref="L281:O281" si="281">L275</f>
        <v>1.2312682237453196</v>
      </c>
      <c r="M281" s="1">
        <f t="shared" si="281"/>
        <v>2.2071370988201804</v>
      </c>
      <c r="N281" s="1">
        <f t="shared" si="281"/>
        <v>2.0039466159041828</v>
      </c>
      <c r="O281" s="1">
        <f t="shared" si="281"/>
        <v>2.0057872613400782</v>
      </c>
      <c r="P281" s="1">
        <f>P275</f>
        <v>2.0090991090978427</v>
      </c>
      <c r="Q281" s="1">
        <f>Q275</f>
        <v>2.0104614235427327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0.66046917886113055</v>
      </c>
      <c r="G282" s="1">
        <f t="shared" ref="G282:K282" si="282">SUM(G283:G287)</f>
        <v>1.70061473355465</v>
      </c>
      <c r="H282" s="1">
        <f t="shared" si="282"/>
        <v>3.3930107705347905</v>
      </c>
      <c r="I282" s="1">
        <f t="shared" si="282"/>
        <v>3.3199356709245116</v>
      </c>
      <c r="J282" s="1">
        <f t="shared" si="282"/>
        <v>3.3174931933314467</v>
      </c>
      <c r="K282" s="1">
        <f t="shared" si="282"/>
        <v>5.8506460933337783</v>
      </c>
      <c r="L282" s="1">
        <f t="shared" ref="L282:O282" si="283">SUM(L283:L287)</f>
        <v>9.046779670090686</v>
      </c>
      <c r="M282" s="1">
        <f t="shared" si="283"/>
        <v>10.592739913726657</v>
      </c>
      <c r="N282" s="1">
        <f t="shared" si="283"/>
        <v>9.7509183839961029</v>
      </c>
      <c r="O282" s="1">
        <f t="shared" si="283"/>
        <v>9.5959784678057574</v>
      </c>
      <c r="P282" s="1">
        <f>SUM(P283:P287)</f>
        <v>9.3950320073274192</v>
      </c>
      <c r="Q282" s="1">
        <f>SUM(Q283:Q287)</f>
        <v>9.3618798200924989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0.66046917886113055</v>
      </c>
      <c r="G283" s="1">
        <f>'[1]Electricity and CHPs'!C$105-G284</f>
        <v>1.70061473355465</v>
      </c>
      <c r="H283" s="1">
        <f>'[1]Electricity and CHPs'!D$105-H284</f>
        <v>3.3930107705347905</v>
      </c>
      <c r="I283" s="1">
        <f>'[1]Electricity and CHPs'!E$105-I284</f>
        <v>3.2808152140433817</v>
      </c>
      <c r="J283" s="1">
        <f>'[1]Electricity and CHPs'!F$105-J284</f>
        <v>3.236586319483933</v>
      </c>
      <c r="K283" s="1">
        <f>'[1]Electricity and CHPs'!G$105-K284</f>
        <v>1.9990167932002225</v>
      </c>
      <c r="L283" s="1">
        <f>'[1]Electricity and CHPs'!H$105-L284</f>
        <v>0.92277743861083916</v>
      </c>
      <c r="M283" s="1">
        <f>'[1]Electricity and CHPs'!I$105-M284</f>
        <v>0.81878366703849892</v>
      </c>
      <c r="N283" s="1">
        <f>'[1]Electricity and CHPs'!J$105-N284</f>
        <v>3.3761879923005722E-2</v>
      </c>
      <c r="O283" s="1">
        <f>'[1]Electricity and CHPs'!K$105-O284</f>
        <v>1.6503180522306593E-2</v>
      </c>
      <c r="P283" s="1">
        <f>'[1]Electricity and CHPs'!L$105-P284</f>
        <v>1.4920472310670618E-2</v>
      </c>
      <c r="Q283" s="1">
        <f>'[1]Electricity and CHPs'!M$105-Q284</f>
        <v>1.5716735684533134E-2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3.5722072500643134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7.6977992795444647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9.1197607832991547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9.0651929543780359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9.1197606323103795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9.1197363321076939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9.119944301562068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1.2706690998548162E-2</v>
      </c>
      <c r="J285" s="1">
        <f>'[1]Electricity and CHPs'!F$110</f>
        <v>2.545073565034596E-2</v>
      </c>
      <c r="K285" s="1">
        <f>'[1]Electricity and CHPs'!G$110</f>
        <v>4.8250179378890694E-2</v>
      </c>
      <c r="L285" s="1">
        <f>'[1]Electricity and CHPs'!H$110</f>
        <v>4.8720063608477623E-2</v>
      </c>
      <c r="M285" s="1">
        <f>'[1]Electricity and CHPs'!I$110</f>
        <v>7.9668688001308635E-2</v>
      </c>
      <c r="N285" s="1">
        <f>'[1]Electricity and CHPs'!J$110</f>
        <v>5.797564771998974E-2</v>
      </c>
      <c r="O285" s="1">
        <f>'[1]Electricity and CHPs'!K$110</f>
        <v>5.1745282020297177E-2</v>
      </c>
      <c r="P285" s="1">
        <f>'[1]Electricity and CHPs'!L$110</f>
        <v>4.5691864669062568E-2</v>
      </c>
      <c r="Q285" s="1">
        <f>'[1]Electricity and CHPs'!M$110</f>
        <v>5.6712958586016979E-2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1.8861760514756555E-2</v>
      </c>
      <c r="J286" s="1">
        <f>'[1]Electricity and CHPs'!F$113</f>
        <v>4.3519665192302756E-2</v>
      </c>
      <c r="K286" s="1">
        <f>'[1]Electricity and CHPs'!G$113</f>
        <v>0.20761415484921861</v>
      </c>
      <c r="L286" s="1">
        <f>'[1]Electricity and CHPs'!H$113</f>
        <v>0.35657232030860975</v>
      </c>
      <c r="M286" s="1">
        <f>'[1]Electricity and CHPs'!I$113</f>
        <v>0.556834880358132</v>
      </c>
      <c r="N286" s="1">
        <f>'[1]Electricity and CHPs'!J$113</f>
        <v>0.55650281567770898</v>
      </c>
      <c r="O286" s="1">
        <f>'[1]Electricity and CHPs'!K$113</f>
        <v>0.3861544520331055</v>
      </c>
      <c r="P286" s="1">
        <f>'[1]Electricity and CHPs'!L$113</f>
        <v>0.19475581869665545</v>
      </c>
      <c r="Q286" s="1">
        <f>'[1]Electricity and CHPs'!M$113</f>
        <v>0.142122296889307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7.5520053678247486E-3</v>
      </c>
      <c r="J287" s="1">
        <f>'[1]Electricity and CHPs'!F$117</f>
        <v>1.1936473004864629E-2</v>
      </c>
      <c r="K287" s="1">
        <f>'[1]Electricity and CHPs'!G$117</f>
        <v>2.3557715841133711E-2</v>
      </c>
      <c r="L287" s="1">
        <f>'[1]Electricity and CHPs'!H$117</f>
        <v>2.0910568018293774E-2</v>
      </c>
      <c r="M287" s="1">
        <f>'[1]Electricity and CHPs'!I$117</f>
        <v>1.7691895029561741E-2</v>
      </c>
      <c r="N287" s="1">
        <f>'[1]Electricity and CHPs'!J$117</f>
        <v>3.7485086297361643E-2</v>
      </c>
      <c r="O287" s="1">
        <f>'[1]Electricity and CHPs'!K$117</f>
        <v>2.1814920919669138E-2</v>
      </c>
      <c r="P287" s="1">
        <f>'[1]Electricity and CHPs'!L$117</f>
        <v>1.9927519543335978E-2</v>
      </c>
      <c r="Q287" s="1">
        <f>'[1]Electricity and CHPs'!M$117</f>
        <v>2.7383527370573851E-2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8.6152834950909141E-3</v>
      </c>
      <c r="J288" s="1">
        <f t="shared" si="284"/>
        <v>0.3688159969425579</v>
      </c>
      <c r="K288" s="1">
        <f t="shared" si="284"/>
        <v>0.23547037992949557</v>
      </c>
      <c r="L288" s="1">
        <f t="shared" ref="L288:O288" si="285">SUM(L289:L290)</f>
        <v>0.21388944033875931</v>
      </c>
      <c r="M288" s="1">
        <f t="shared" si="285"/>
        <v>0.75894140999965942</v>
      </c>
      <c r="N288" s="1">
        <f t="shared" si="285"/>
        <v>1.2084912604161884</v>
      </c>
      <c r="O288" s="1">
        <f t="shared" si="285"/>
        <v>1.2127631989518912</v>
      </c>
      <c r="P288" s="1">
        <f>SUM(P289:P290)</f>
        <v>1.7322514235503095</v>
      </c>
      <c r="Q288" s="1">
        <f>SUM(Q289:Q290)</f>
        <v>1.732726966372095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0.34564687206417893</v>
      </c>
      <c r="K289" s="1">
        <f>'[1]Electricity and CHPs'!G$108</f>
        <v>0.2147539800187703</v>
      </c>
      <c r="L289" s="1">
        <f>'[1]Electricity and CHPs'!H$108</f>
        <v>0.19691276397138469</v>
      </c>
      <c r="M289" s="1">
        <f>'[1]Electricity and CHPs'!I$108</f>
        <v>0.71000865539704261</v>
      </c>
      <c r="N289" s="1">
        <f>'[1]Electricity and CHPs'!J$108</f>
        <v>1.1290011760576175</v>
      </c>
      <c r="O289" s="1">
        <f>'[1]Electricity and CHPs'!K$108</f>
        <v>1.1430316122194586</v>
      </c>
      <c r="P289" s="1">
        <f>'[1]Electricity and CHPs'!L$108</f>
        <v>1.6277215962708125</v>
      </c>
      <c r="Q289" s="1">
        <f>'[1]Electricity and CHPs'!M$108</f>
        <v>1.6277832546359994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8.6152834950909141E-3</v>
      </c>
      <c r="J290" s="1">
        <f>'[1]Electricity and CHPs'!F$119</f>
        <v>2.3169124878378966E-2</v>
      </c>
      <c r="K290" s="1">
        <f>'[1]Electricity and CHPs'!G$119</f>
        <v>2.071639991072528E-2</v>
      </c>
      <c r="L290" s="1">
        <f>'[1]Electricity and CHPs'!H$119</f>
        <v>1.6976676367374623E-2</v>
      </c>
      <c r="M290" s="1">
        <f>'[1]Electricity and CHPs'!I$119</f>
        <v>4.8932754602616806E-2</v>
      </c>
      <c r="N290" s="1">
        <f>'[1]Electricity and CHPs'!J$119</f>
        <v>7.9490084358570828E-2</v>
      </c>
      <c r="O290" s="1">
        <f>'[1]Electricity and CHPs'!K$119</f>
        <v>6.9731586732432557E-2</v>
      </c>
      <c r="P290" s="1">
        <f>'[1]Electricity and CHPs'!L$119</f>
        <v>0.10452982727949692</v>
      </c>
      <c r="Q290" s="1">
        <f>'[1]Electricity and CHPs'!M$119</f>
        <v>0.10494371173609561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437.84433178711294</v>
      </c>
      <c r="G291" s="3">
        <f t="shared" ref="G291" si="286">SUM(G292,G294,G302,G310,G358,G379,G387,G389,G397,G401,G395)</f>
        <v>421.44794678834285</v>
      </c>
      <c r="H291" s="3">
        <f t="shared" ref="H291" si="287">SUM(H292,H294,H302,H310,H358,H379,H387,H389,H397,H401,H395)</f>
        <v>422.3277318016452</v>
      </c>
      <c r="I291" s="3">
        <f t="shared" ref="I291" si="288">SUM(I292,I294,I302,I310,I358,I379,I387,I389,I397,I401,I395)</f>
        <v>452.25108320740532</v>
      </c>
      <c r="J291" s="3">
        <f t="shared" ref="J291" si="289">SUM(J292,J294,J302,J310,J358,J379,J387,J389,J397,J401,J395)</f>
        <v>441.47567836245332</v>
      </c>
      <c r="K291" s="3">
        <f t="shared" ref="K291" si="290">SUM(K292,K294,K302,K310,K358,K379,K387,K389,K397,K401,K395)</f>
        <v>423.3099410372742</v>
      </c>
      <c r="L291" s="3">
        <f t="shared" ref="L291:O291" si="291">SUM(L292,L294,L302,L310,L358,L379,L387,L389,L397,L401,L395)</f>
        <v>363.88050794395139</v>
      </c>
      <c r="M291" s="3">
        <f t="shared" si="291"/>
        <v>390.37348773233066</v>
      </c>
      <c r="N291" s="3">
        <f t="shared" si="291"/>
        <v>419.08469490272699</v>
      </c>
      <c r="O291" s="3">
        <f t="shared" si="291"/>
        <v>455.55873509347907</v>
      </c>
      <c r="P291" s="3">
        <f>SUM(P292,P294,P302,P310,P358,P379,P387,P389,P397,P401,P395)</f>
        <v>447.41291936351524</v>
      </c>
      <c r="Q291" s="3">
        <f>SUM(Q292,Q294,Q302,Q310,Q358,Q379,Q387,Q389,Q397,Q401,Q395)</f>
        <v>457.17707888869683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250.94843564940174</v>
      </c>
      <c r="G292" s="1">
        <f t="shared" ref="G292:O292" si="292">G293</f>
        <v>254.39189797775231</v>
      </c>
      <c r="H292" s="1">
        <f t="shared" si="292"/>
        <v>224.17542811686621</v>
      </c>
      <c r="I292" s="1">
        <f t="shared" si="292"/>
        <v>221.44910044943242</v>
      </c>
      <c r="J292" s="1">
        <f t="shared" si="292"/>
        <v>173.2621359171375</v>
      </c>
      <c r="K292" s="1">
        <f t="shared" si="292"/>
        <v>99.976314105923876</v>
      </c>
      <c r="L292" s="1">
        <f t="shared" si="292"/>
        <v>0</v>
      </c>
      <c r="M292" s="1">
        <f t="shared" si="292"/>
        <v>0</v>
      </c>
      <c r="N292" s="1">
        <f t="shared" si="292"/>
        <v>8.6720654396066692</v>
      </c>
      <c r="O292" s="1">
        <f t="shared" si="292"/>
        <v>33.779244084242471</v>
      </c>
      <c r="P292" s="1">
        <f>P293</f>
        <v>35.965215496963673</v>
      </c>
      <c r="Q292" s="1">
        <f>Q293</f>
        <v>39.881885934677207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250.94843564940174</v>
      </c>
      <c r="G293" s="1">
        <f>'[1]Electricity and CHPs_IN'!C$14</f>
        <v>254.39189797775231</v>
      </c>
      <c r="H293" s="1">
        <f>'[1]Electricity and CHPs_IN'!D$14</f>
        <v>224.17542811686621</v>
      </c>
      <c r="I293" s="1">
        <f>'[1]Electricity and CHPs_IN'!E$14</f>
        <v>221.44910044943242</v>
      </c>
      <c r="J293" s="1">
        <f>'[1]Electricity and CHPs_IN'!F$14</f>
        <v>173.2621359171375</v>
      </c>
      <c r="K293" s="1">
        <f>'[1]Electricity and CHPs_IN'!G$14</f>
        <v>99.976314105923876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8.6720654396066692</v>
      </c>
      <c r="O293" s="1">
        <f>'[1]Electricity and CHPs_IN'!K$14</f>
        <v>33.779244084242471</v>
      </c>
      <c r="P293" s="1">
        <f>'[1]Electricity and CHPs_IN'!L$14</f>
        <v>35.965215496963673</v>
      </c>
      <c r="Q293" s="1">
        <f>'[1]Electricity and CHPs_IN'!M$14</f>
        <v>39.881885934677207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149.43058578085655</v>
      </c>
      <c r="G294" s="1">
        <f t="shared" ref="G294:K294" si="294">SUM(G295:G297)</f>
        <v>125.62218076918776</v>
      </c>
      <c r="H294" s="1">
        <f t="shared" si="294"/>
        <v>136.82474971952129</v>
      </c>
      <c r="I294" s="1">
        <f t="shared" si="294"/>
        <v>151.90967283360339</v>
      </c>
      <c r="J294" s="1">
        <f t="shared" si="294"/>
        <v>152.84488467234416</v>
      </c>
      <c r="K294" s="1">
        <f t="shared" si="294"/>
        <v>155.2497847614566</v>
      </c>
      <c r="L294" s="1">
        <f t="shared" ref="L294:O294" si="295">SUM(L295:L297)</f>
        <v>157.28314148472867</v>
      </c>
      <c r="M294" s="1">
        <f t="shared" si="295"/>
        <v>159.55674490617545</v>
      </c>
      <c r="N294" s="1">
        <f t="shared" si="295"/>
        <v>160.82026662496867</v>
      </c>
      <c r="O294" s="1">
        <f t="shared" si="295"/>
        <v>168.09405103615995</v>
      </c>
      <c r="P294" s="1">
        <f>SUM(P295:P297)</f>
        <v>161.90796663661757</v>
      </c>
      <c r="Q294" s="1">
        <f>SUM(Q295:Q297)</f>
        <v>164.251104950372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66.745706387282468</v>
      </c>
      <c r="G295" s="1">
        <f>'[1]Electricity and CHPs_IN'!C$15</f>
        <v>49.798871635010556</v>
      </c>
      <c r="H295" s="1">
        <f>'[1]Electricity and CHPs_IN'!D$15</f>
        <v>68.873702601023979</v>
      </c>
      <c r="I295" s="1">
        <f>'[1]Electricity and CHPs_IN'!E$15</f>
        <v>67.485207376415474</v>
      </c>
      <c r="J295" s="1">
        <f>'[1]Electricity and CHPs_IN'!F$15</f>
        <v>69.602600558758681</v>
      </c>
      <c r="K295" s="1">
        <f>'[1]Electricity and CHPs_IN'!G$15</f>
        <v>72.200260019843967</v>
      </c>
      <c r="L295" s="1">
        <f>'[1]Electricity and CHPs_IN'!H$15</f>
        <v>74.384218551090569</v>
      </c>
      <c r="M295" s="1">
        <f>'[1]Electricity and CHPs_IN'!I$15</f>
        <v>74.836104856115298</v>
      </c>
      <c r="N295" s="1">
        <f>'[1]Electricity and CHPs_IN'!J$15</f>
        <v>74.83609909326114</v>
      </c>
      <c r="O295" s="1">
        <f>'[1]Electricity and CHPs_IN'!K$15</f>
        <v>74.836106531376799</v>
      </c>
      <c r="P295" s="1">
        <f>'[1]Electricity and CHPs_IN'!L$15</f>
        <v>74.836104035608258</v>
      </c>
      <c r="Q295" s="1">
        <f>'[1]Electricity and CHPs_IN'!M$15</f>
        <v>74.836099800200401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66.632452906479017</v>
      </c>
      <c r="G296" s="1">
        <f>'[1]Electricity and CHPs_IN'!C$16</f>
        <v>55.764149227251089</v>
      </c>
      <c r="H296" s="1">
        <f>'[1]Electricity and CHPs_IN'!D$16</f>
        <v>65.602927636489156</v>
      </c>
      <c r="I296" s="1">
        <f>'[1]Electricity and CHPs_IN'!E$16</f>
        <v>67.157213760683021</v>
      </c>
      <c r="J296" s="1">
        <f>'[1]Electricity and CHPs_IN'!F$16</f>
        <v>66.883787769983329</v>
      </c>
      <c r="K296" s="1">
        <f>'[1]Electricity and CHPs_IN'!G$16</f>
        <v>66.114572371877955</v>
      </c>
      <c r="L296" s="1">
        <f>'[1]Electricity and CHPs_IN'!H$16</f>
        <v>65.531516028532963</v>
      </c>
      <c r="M296" s="1">
        <f>'[1]Electricity and CHPs_IN'!I$16</f>
        <v>67.134704023088148</v>
      </c>
      <c r="N296" s="1">
        <f>'[1]Electricity and CHPs_IN'!J$16</f>
        <v>67.13471562333433</v>
      </c>
      <c r="O296" s="1">
        <f>'[1]Electricity and CHPs_IN'!K$16</f>
        <v>67.134714490460965</v>
      </c>
      <c r="P296" s="1">
        <f>'[1]Electricity and CHPs_IN'!L$16</f>
        <v>67.134726850197552</v>
      </c>
      <c r="Q296" s="1">
        <f>'[1]Electricity and CHPs_IN'!M$16</f>
        <v>67.134770502201008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16.052426487095062</v>
      </c>
      <c r="G297" s="1">
        <f>'[1]Electricity and CHPs_IN'!C$13</f>
        <v>20.059159906926119</v>
      </c>
      <c r="H297" s="1">
        <f>'[1]Electricity and CHPs_IN'!D$13</f>
        <v>2.3481194820081601</v>
      </c>
      <c r="I297" s="1">
        <f>'[1]Electricity and CHPs_IN'!E$13</f>
        <v>17.2672516965049</v>
      </c>
      <c r="J297" s="1">
        <f>'[1]Electricity and CHPs_IN'!F$13</f>
        <v>16.358496343602152</v>
      </c>
      <c r="K297" s="1">
        <f>'[1]Electricity and CHPs_IN'!G$13</f>
        <v>16.934952369734681</v>
      </c>
      <c r="L297" s="1">
        <f>'[1]Electricity and CHPs_IN'!H$13</f>
        <v>17.367406905105153</v>
      </c>
      <c r="M297" s="1">
        <f>'[1]Electricity and CHPs_IN'!I$13</f>
        <v>17.585936026972</v>
      </c>
      <c r="N297" s="1">
        <f>'[1]Electricity and CHPs_IN'!J$13</f>
        <v>18.849451908373204</v>
      </c>
      <c r="O297" s="1">
        <f>'[1]Electricity and CHPs_IN'!K$13</f>
        <v>26.123230014322182</v>
      </c>
      <c r="P297" s="1">
        <f>'[1]Electricity and CHPs_IN'!L$13</f>
        <v>19.937135750811766</v>
      </c>
      <c r="Q297" s="1">
        <f>'[1]Electricity and CHPs_IN'!M$13</f>
        <v>22.280234647970577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0.2034463416170115</v>
      </c>
      <c r="G298" s="1">
        <f t="shared" ref="G298:K298" si="296">SUM(G299:G301)</f>
        <v>0.55013984402897187</v>
      </c>
      <c r="H298" s="1">
        <f t="shared" si="296"/>
        <v>6.7398932568638936E-2</v>
      </c>
      <c r="I298" s="1">
        <f t="shared" si="296"/>
        <v>8.3792667653578956E-2</v>
      </c>
      <c r="J298" s="1">
        <f t="shared" si="296"/>
        <v>0.11809238107982183</v>
      </c>
      <c r="K298" s="1">
        <f t="shared" si="296"/>
        <v>0.49331103092085893</v>
      </c>
      <c r="L298" s="1">
        <f t="shared" ref="L298:O298" si="297">SUM(L299:L301)</f>
        <v>7.0417896970988936E-2</v>
      </c>
      <c r="M298" s="1">
        <f t="shared" si="297"/>
        <v>2.414382255918576E-4</v>
      </c>
      <c r="N298" s="1">
        <f t="shared" si="297"/>
        <v>8.79773366325029E-3</v>
      </c>
      <c r="O298" s="1">
        <f t="shared" si="297"/>
        <v>9.4577892409610492E-3</v>
      </c>
      <c r="P298" s="1">
        <f>SUM(P299:P301)</f>
        <v>1.2374769137522645E-2</v>
      </c>
      <c r="Q298" s="1">
        <f>SUM(Q299:Q301)</f>
        <v>1.9941419918491288E-2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0.16894674693015249</v>
      </c>
      <c r="G299" s="1">
        <f>'[1]Electricity and CHPs_IN'!C$18</f>
        <v>0.42723095547952944</v>
      </c>
      <c r="H299" s="1">
        <f>'[1]Electricity and CHPs_IN'!D$18</f>
        <v>5.6352644854656214E-2</v>
      </c>
      <c r="I299" s="1">
        <f>'[1]Electricity and CHPs_IN'!E$18</f>
        <v>7.9280608634510561E-3</v>
      </c>
      <c r="J299" s="1">
        <f>'[1]Electricity and CHPs_IN'!F$18</f>
        <v>9.276938317749131E-3</v>
      </c>
      <c r="K299" s="1">
        <f>'[1]Electricity and CHPs_IN'!G$18</f>
        <v>0.48843522729590355</v>
      </c>
      <c r="L299" s="1">
        <f>'[1]Electricity and CHPs_IN'!H$18</f>
        <v>6.6039791593544256E-2</v>
      </c>
      <c r="M299" s="1">
        <f>'[1]Electricity and CHPs_IN'!I$18</f>
        <v>2.1219878264829017E-4</v>
      </c>
      <c r="N299" s="1">
        <f>'[1]Electricity and CHPs_IN'!J$18</f>
        <v>9.0188973417436964E-4</v>
      </c>
      <c r="O299" s="1">
        <f>'[1]Electricity and CHPs_IN'!K$18</f>
        <v>1.0661759829696475E-3</v>
      </c>
      <c r="P299" s="1">
        <f>'[1]Electricity and CHPs_IN'!L$18</f>
        <v>1.1212145467516144E-3</v>
      </c>
      <c r="Q299" s="1">
        <f>'[1]Electricity and CHPs_IN'!M$18</f>
        <v>1.7483481756148703E-3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1.0895671280278685E-2</v>
      </c>
      <c r="G300" s="1">
        <f>IFERROR(G72/SUM(G72,G185),0)*'[1]Electricity and CHPs_IN'!C$28</f>
        <v>6.9732061504322651E-2</v>
      </c>
      <c r="H300" s="1">
        <f>IFERROR(H72/SUM(H72,H185),0)*'[1]Electricity and CHPs_IN'!D$28</f>
        <v>7.3488429039104027E-3</v>
      </c>
      <c r="I300" s="1">
        <f>IFERROR(I72/SUM(I72,I185),0)*'[1]Electricity and CHPs_IN'!E$28</f>
        <v>2.2959097613014542E-3</v>
      </c>
      <c r="J300" s="1">
        <f>IFERROR(J72/SUM(J72,J185),0)*'[1]Electricity and CHPs_IN'!F$28</f>
        <v>1.5206921939350483E-3</v>
      </c>
      <c r="K300" s="1">
        <f>IFERROR(K72/SUM(K72,K185),0)*'[1]Electricity and CHPs_IN'!G$28</f>
        <v>4.8758036249554031E-3</v>
      </c>
      <c r="L300" s="1">
        <f>IFERROR(L72/SUM(L72,L185),0)*'[1]Electricity and CHPs_IN'!H$28</f>
        <v>4.3781053774446729E-3</v>
      </c>
      <c r="M300" s="1">
        <f>IFERROR(M72/SUM(M72,M185),0)*'[1]Electricity and CHPs_IN'!I$28</f>
        <v>2.923944294356742E-5</v>
      </c>
      <c r="N300" s="1">
        <f>IFERROR(N72/SUM(N72,N185),0)*'[1]Electricity and CHPs_IN'!J$28</f>
        <v>8.3768623961790535E-5</v>
      </c>
      <c r="O300" s="1">
        <f>IFERROR(O72/SUM(O72,O185),0)*'[1]Electricity and CHPs_IN'!K$28</f>
        <v>8.9454122064067527E-5</v>
      </c>
      <c r="P300" s="1">
        <f>IFERROR(P72/SUM(P72,P185),0)*'[1]Electricity and CHPs_IN'!L$28</f>
        <v>9.476891149978949E-5</v>
      </c>
      <c r="Q300" s="1">
        <f>IFERROR(Q72/SUM(Q72,Q185),0)*'[1]Electricity and CHPs_IN'!M$28</f>
        <v>1.1792587676824097E-4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2.3603923406580334E-2</v>
      </c>
      <c r="G301" s="1">
        <f>IFERROR(G73/SUM(G73,G235),0)*'[1]Electricity and CHPs_IN'!C$41</f>
        <v>5.3176827045119737E-2</v>
      </c>
      <c r="H301" s="1">
        <f>IFERROR(H73/SUM(H73,H235),0)*'[1]Electricity and CHPs_IN'!D$41</f>
        <v>3.6974448100723259E-3</v>
      </c>
      <c r="I301" s="1">
        <f>IFERROR(I73/SUM(I73,I235),0)*'[1]Electricity and CHPs_IN'!E$41</f>
        <v>7.3568697028826444E-2</v>
      </c>
      <c r="J301" s="1">
        <f>IFERROR(J73/SUM(J73,J235),0)*'[1]Electricity and CHPs_IN'!F$41</f>
        <v>0.10729475056813764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7.8120753051141301E-3</v>
      </c>
      <c r="O301" s="1">
        <f>IFERROR(O73/SUM(O73,O235),0)*'[1]Electricity and CHPs_IN'!K$41</f>
        <v>8.3021591359273336E-3</v>
      </c>
      <c r="P301" s="1">
        <f>IFERROR(P73/SUM(P73,P235),0)*'[1]Electricity and CHPs_IN'!L$41</f>
        <v>1.1158785679271241E-2</v>
      </c>
      <c r="Q301" s="1">
        <f>IFERROR(Q73/SUM(Q73,Q235),0)*'[1]Electricity and CHPs_IN'!M$41</f>
        <v>1.8075145866108176E-2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0.2034463416170115</v>
      </c>
      <c r="G302" s="1">
        <f t="shared" ref="G302:K302" si="298">G298</f>
        <v>0.55013984402897187</v>
      </c>
      <c r="H302" s="1">
        <f t="shared" si="298"/>
        <v>6.7398932568638936E-2</v>
      </c>
      <c r="I302" s="1">
        <f t="shared" si="298"/>
        <v>8.3792667653578956E-2</v>
      </c>
      <c r="J302" s="1">
        <f t="shared" si="298"/>
        <v>0.11809238107982183</v>
      </c>
      <c r="K302" s="1">
        <f t="shared" si="298"/>
        <v>0.49331103092085893</v>
      </c>
      <c r="L302" s="1">
        <f t="shared" ref="L302:O302" si="299">L298</f>
        <v>7.0417896970988936E-2</v>
      </c>
      <c r="M302" s="1">
        <f t="shared" si="299"/>
        <v>2.414382255918576E-4</v>
      </c>
      <c r="N302" s="1">
        <f t="shared" si="299"/>
        <v>8.79773366325029E-3</v>
      </c>
      <c r="O302" s="1">
        <f t="shared" si="299"/>
        <v>9.4577892409610492E-3</v>
      </c>
      <c r="P302" s="1">
        <f t="shared" ref="P302:Q305" si="300">P298</f>
        <v>1.2374769137522645E-2</v>
      </c>
      <c r="Q302" s="1">
        <f t="shared" si="300"/>
        <v>1.9941419918491288E-2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0.16894674693015249</v>
      </c>
      <c r="G303" s="1">
        <f t="shared" si="301"/>
        <v>0.42723095547952944</v>
      </c>
      <c r="H303" s="1">
        <f t="shared" si="301"/>
        <v>5.6352644854656214E-2</v>
      </c>
      <c r="I303" s="1">
        <f t="shared" si="301"/>
        <v>7.9280608634510561E-3</v>
      </c>
      <c r="J303" s="1">
        <f t="shared" si="301"/>
        <v>9.276938317749131E-3</v>
      </c>
      <c r="K303" s="1">
        <f t="shared" si="301"/>
        <v>0.48843522729590355</v>
      </c>
      <c r="L303" s="1">
        <f t="shared" ref="L303:O303" si="302">L299</f>
        <v>6.6039791593544256E-2</v>
      </c>
      <c r="M303" s="1">
        <f t="shared" si="302"/>
        <v>2.1219878264829017E-4</v>
      </c>
      <c r="N303" s="1">
        <f t="shared" si="302"/>
        <v>9.0188973417436964E-4</v>
      </c>
      <c r="O303" s="1">
        <f t="shared" si="302"/>
        <v>1.0661759829696475E-3</v>
      </c>
      <c r="P303" s="1">
        <f t="shared" si="300"/>
        <v>1.1212145467516144E-3</v>
      </c>
      <c r="Q303" s="1">
        <f t="shared" si="300"/>
        <v>1.7483481756148703E-3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1.0895671280278685E-2</v>
      </c>
      <c r="G304" s="1">
        <f t="shared" si="303"/>
        <v>6.9732061504322651E-2</v>
      </c>
      <c r="H304" s="1">
        <f t="shared" si="303"/>
        <v>7.3488429039104027E-3</v>
      </c>
      <c r="I304" s="1">
        <f t="shared" si="303"/>
        <v>2.2959097613014542E-3</v>
      </c>
      <c r="J304" s="1">
        <f t="shared" si="303"/>
        <v>1.5206921939350483E-3</v>
      </c>
      <c r="K304" s="1">
        <f t="shared" si="303"/>
        <v>4.8758036249554031E-3</v>
      </c>
      <c r="L304" s="1">
        <f t="shared" ref="L304:O304" si="304">L300</f>
        <v>4.3781053774446729E-3</v>
      </c>
      <c r="M304" s="1">
        <f t="shared" si="304"/>
        <v>2.923944294356742E-5</v>
      </c>
      <c r="N304" s="1">
        <f t="shared" si="304"/>
        <v>8.3768623961790535E-5</v>
      </c>
      <c r="O304" s="1">
        <f t="shared" si="304"/>
        <v>8.9454122064067527E-5</v>
      </c>
      <c r="P304" s="1">
        <f t="shared" si="300"/>
        <v>9.476891149978949E-5</v>
      </c>
      <c r="Q304" s="1">
        <f t="shared" si="300"/>
        <v>1.1792587676824097E-4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2.3603923406580334E-2</v>
      </c>
      <c r="G305" s="1">
        <f t="shared" si="305"/>
        <v>5.3176827045119737E-2</v>
      </c>
      <c r="H305" s="1">
        <f t="shared" si="305"/>
        <v>3.6974448100723259E-3</v>
      </c>
      <c r="I305" s="1">
        <f t="shared" si="305"/>
        <v>7.3568697028826444E-2</v>
      </c>
      <c r="J305" s="1">
        <f t="shared" si="305"/>
        <v>0.10729475056813764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7.8120753051141301E-3</v>
      </c>
      <c r="O305" s="1">
        <f t="shared" si="306"/>
        <v>8.3021591359273336E-3</v>
      </c>
      <c r="P305" s="1">
        <f t="shared" si="300"/>
        <v>1.1158785679271241E-2</v>
      </c>
      <c r="Q305" s="1">
        <f t="shared" si="300"/>
        <v>1.8075145866108176E-2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4.1934360929068317</v>
      </c>
      <c r="G310" s="1">
        <f t="shared" ref="G310:K310" si="307">SUM(G311:G325)</f>
        <v>2.2339462742417497</v>
      </c>
      <c r="H310" s="1">
        <f t="shared" si="307"/>
        <v>2.6469329447902448</v>
      </c>
      <c r="I310" s="1">
        <f t="shared" si="307"/>
        <v>2.6371470296200457</v>
      </c>
      <c r="J310" s="1">
        <f t="shared" si="307"/>
        <v>2.7947743751302974</v>
      </c>
      <c r="K310" s="1">
        <f t="shared" si="307"/>
        <v>2.4643002053895042</v>
      </c>
      <c r="L310" s="1">
        <f t="shared" ref="L310:O310" si="308">SUM(L311:L325)</f>
        <v>1.7371229658199663</v>
      </c>
      <c r="M310" s="1">
        <f t="shared" si="308"/>
        <v>2.0588153174282486</v>
      </c>
      <c r="N310" s="1">
        <f t="shared" si="308"/>
        <v>5.1512083151249737</v>
      </c>
      <c r="O310" s="1">
        <f t="shared" si="308"/>
        <v>5.593080761544611</v>
      </c>
      <c r="P310" s="1">
        <f>SUM(P311:P325)</f>
        <v>6.0595967420400623</v>
      </c>
      <c r="Q310" s="1">
        <f>SUM(Q311:Q325)</f>
        <v>6.2085090565336429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7.5975523351284099E-4</v>
      </c>
      <c r="L311" s="1">
        <f>'[1]Electricity and CHPs_IN'!H$21</f>
        <v>1.5108044440145798E-3</v>
      </c>
      <c r="M311" s="1">
        <f>'[1]Electricity and CHPs_IN'!I$21</f>
        <v>1.3376195076724105E-2</v>
      </c>
      <c r="N311" s="1">
        <f>'[1]Electricity and CHPs_IN'!J$21</f>
        <v>2.3432151449241937E-2</v>
      </c>
      <c r="O311" s="1">
        <f>'[1]Electricity and CHPs_IN'!K$21</f>
        <v>2.5911932584626395E-2</v>
      </c>
      <c r="P311" s="1">
        <f>'[1]Electricity and CHPs_IN'!L$21</f>
        <v>2.8540283486568185E-2</v>
      </c>
      <c r="Q311" s="1">
        <f>'[1]Electricity and CHPs_IN'!M$21</f>
        <v>4.0156739237910223E-2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4.3710041725992523E-4</v>
      </c>
      <c r="L312" s="1">
        <f>'[1]Electricity and CHPs_IN'!H$22</f>
        <v>7.5512873748473581E-4</v>
      </c>
      <c r="M312" s="1">
        <f>'[1]Electricity and CHPs_IN'!I$22</f>
        <v>2.1985803956192748E-2</v>
      </c>
      <c r="N312" s="1">
        <f>'[1]Electricity and CHPs_IN'!J$22</f>
        <v>3.2774923875436533E-2</v>
      </c>
      <c r="O312" s="1">
        <f>'[1]Electricity and CHPs_IN'!K$22</f>
        <v>3.4769611015339652E-2</v>
      </c>
      <c r="P312" s="1">
        <f>'[1]Electricity and CHPs_IN'!L$22</f>
        <v>3.4837745500899783E-2</v>
      </c>
      <c r="Q312" s="1">
        <f>'[1]Electricity and CHPs_IN'!M$22</f>
        <v>5.3167579955718393E-2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1.5670929230068833E-3</v>
      </c>
      <c r="M313" s="1">
        <f>'[1]Electricity and CHPs_IN'!I$23</f>
        <v>2.2623100346342837E-2</v>
      </c>
      <c r="N313" s="1">
        <f>'[1]Electricity and CHPs_IN'!J$23</f>
        <v>2.099977270967381</v>
      </c>
      <c r="O313" s="1">
        <f>'[1]Electricity and CHPs_IN'!K$23</f>
        <v>2.6293345624388902</v>
      </c>
      <c r="P313" s="1">
        <f>'[1]Electricity and CHPs_IN'!L$23</f>
        <v>2.6274467519685514</v>
      </c>
      <c r="Q313" s="1">
        <f>'[1]Electricity and CHPs_IN'!M$23</f>
        <v>2.5965013474807588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1.3155653845710553</v>
      </c>
      <c r="G314" s="1">
        <f>IFERROR(G86/SUM(G86+G189),0)*'[1]Electricity and CHPs_IN'!C$24</f>
        <v>3.0968233216842455E-3</v>
      </c>
      <c r="H314" s="1">
        <f>IFERROR(H86/SUM(H86+H189),0)*'[1]Electricity and CHPs_IN'!D$24</f>
        <v>1.8858967547437988E-2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0.89335071478156747</v>
      </c>
      <c r="G316" s="1">
        <f>G88/SUM(G88,G241)*'[1]Electricity and CHPs_IN'!C$39</f>
        <v>0.12598038736067776</v>
      </c>
      <c r="H316" s="1">
        <f>H88/SUM(H88,H241)*'[1]Electricity and CHPs_IN'!D$39</f>
        <v>8.0531477237570315E-2</v>
      </c>
      <c r="I316" s="1">
        <f>I88/SUM(I88,I241)*'[1]Electricity and CHPs_IN'!E$39</f>
        <v>0.20376432621978893</v>
      </c>
      <c r="J316" s="1">
        <f>J88/SUM(J88,J241)*'[1]Electricity and CHPs_IN'!F$39</f>
        <v>0.38328555268387754</v>
      </c>
      <c r="K316" s="1">
        <f>K88/SUM(K88,K241)*'[1]Electricity and CHPs_IN'!G$39</f>
        <v>0.4098674583824789</v>
      </c>
      <c r="L316" s="1">
        <f>L88/SUM(L88,L241)*'[1]Electricity and CHPs_IN'!H$39</f>
        <v>0.13431159664965087</v>
      </c>
      <c r="M316" s="1">
        <f>M88/SUM(M88,M241)*'[1]Electricity and CHPs_IN'!I$39</f>
        <v>0.29676966792648929</v>
      </c>
      <c r="N316" s="1">
        <f>N88/SUM(N88,N241)*'[1]Electricity and CHPs_IN'!J$39</f>
        <v>0.91446944121394569</v>
      </c>
      <c r="O316" s="1">
        <f>O88/SUM(O88,O241)*'[1]Electricity and CHPs_IN'!K$39</f>
        <v>0.75738626415281829</v>
      </c>
      <c r="P316" s="1">
        <f>P88/SUM(P88,P241)*'[1]Electricity and CHPs_IN'!L$39</f>
        <v>0.92576966611109257</v>
      </c>
      <c r="Q316" s="1">
        <f>Q88/SUM(Q88,Q241)*'[1]Electricity and CHPs_IN'!M$39</f>
        <v>0.94358092394454718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1.1291258659242328E-2</v>
      </c>
      <c r="L317" s="1">
        <f>IFERROR(L89/SUM(L89,L242),0)*'[1]Electricity and CHPs_IN'!H$40</f>
        <v>1.2250872838601453E-2</v>
      </c>
      <c r="M317" s="1">
        <f>IFERROR(M89/SUM(M89,M242),0)*'[1]Electricity and CHPs_IN'!I$40</f>
        <v>0.11612620448584569</v>
      </c>
      <c r="N317" s="1">
        <f>IFERROR(N89/SUM(N89,N242),0)*'[1]Electricity and CHPs_IN'!J$40</f>
        <v>0.35672904984810927</v>
      </c>
      <c r="O317" s="1">
        <f>IFERROR(O89/SUM(O89,O242),0)*'[1]Electricity and CHPs_IN'!K$40</f>
        <v>0.29607398662609846</v>
      </c>
      <c r="P317" s="1">
        <f>IFERROR(P89/SUM(P89,P242),0)*'[1]Electricity and CHPs_IN'!L$40</f>
        <v>0.36237888691559628</v>
      </c>
      <c r="Q317" s="1">
        <f>IFERROR(Q89/SUM(Q89,Q242),0)*'[1]Electricity and CHPs_IN'!M$40</f>
        <v>0.3715161439156407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4.8022661662173428E-2</v>
      </c>
      <c r="G319" s="1">
        <f>G91/SUM(G91,G244)*'[1]Electricity and CHPs_IN'!C$48</f>
        <v>1.3572960535492534E-2</v>
      </c>
      <c r="H319" s="1">
        <f>H91/SUM(H91,H244)*'[1]Electricity and CHPs_IN'!D$48</f>
        <v>3.3710195065546414E-2</v>
      </c>
      <c r="I319" s="1">
        <f>IFERROR(I91/SUM(I91,I244)*'[1]Electricity and CHPs_IN'!E$48,0)</f>
        <v>2.3594944434285049E-2</v>
      </c>
      <c r="J319" s="1">
        <f>IFERROR(J91/SUM(J91,J244)*'[1]Electricity and CHPs_IN'!F$48,0)</f>
        <v>2.1260515621909632E-2</v>
      </c>
      <c r="K319" s="1">
        <f>IFERROR(K91/SUM(K91,K244)*'[1]Electricity and CHPs_IN'!G$48,0)</f>
        <v>1.0086039321847486E-2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9.5202250487579007E-3</v>
      </c>
      <c r="O319" s="1">
        <f>IFERROR(O91/SUM(O91,O244)*'[1]Electricity and CHPs_IN'!K$48,0)</f>
        <v>1.6089530293154061E-2</v>
      </c>
      <c r="P319" s="1">
        <f>IFERROR(P91/SUM(P91,P244)*'[1]Electricity and CHPs_IN'!L$48,0)</f>
        <v>3.6975804958160233E-2</v>
      </c>
      <c r="Q319" s="1">
        <f>IFERROR(Q91/SUM(Q91,Q244)*'[1]Electricity and CHPs_IN'!M$48,0)</f>
        <v>3.7969188217770677E-2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1.8691821831577731E-2</v>
      </c>
      <c r="O320" s="1">
        <f>IFERROR(O92/SUM(O92,O245),0)*'[1]Electricity and CHPs_IN'!K$49</f>
        <v>3.1415823376856992E-2</v>
      </c>
      <c r="P320" s="1">
        <f>IFERROR(P92/SUM(P92,P245),0)*'[1]Electricity and CHPs_IN'!L$49</f>
        <v>3.1617604136525923E-2</v>
      </c>
      <c r="Q320" s="1">
        <f>IFERROR(Q92/SUM(Q92,Q245),0)*'[1]Electricity and CHPs_IN'!M$49</f>
        <v>5.4578431787596457E-2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6.1822347285817883E-2</v>
      </c>
      <c r="G321" s="1">
        <f>IFERROR(G93/SUM(G93,G246),0)*'[1]Electricity and CHPs_IN'!C$51</f>
        <v>4.3324298115923122E-2</v>
      </c>
      <c r="H321" s="1">
        <f>IFERROR(H93/SUM(H93,H246),0)*'[1]Electricity and CHPs_IN'!D$51</f>
        <v>0.18457356445327816</v>
      </c>
      <c r="I321" s="1">
        <f>IFERROR(I93/SUM(I93,I246),0)*'[1]Electricity and CHPs_IN'!E$51</f>
        <v>0.17521373845508248</v>
      </c>
      <c r="J321" s="1">
        <f>IFERROR(J93/SUM(J93,J246),0)*'[1]Electricity and CHPs_IN'!F$51</f>
        <v>0.17449142747859367</v>
      </c>
      <c r="K321" s="1">
        <f>IFERROR(K93/SUM(K93,K246),0)*'[1]Electricity and CHPs_IN'!G$51</f>
        <v>8.0167789932119995E-2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1.5184536198940134E-2</v>
      </c>
      <c r="O321" s="1">
        <f>IFERROR(O93/SUM(O93,O246),0)*'[1]Electricity and CHPs_IN'!K$51</f>
        <v>8.7769915733882251E-2</v>
      </c>
      <c r="P321" s="1">
        <f>IFERROR(P93/SUM(P93,P246),0)*'[1]Electricity and CHPs_IN'!L$51</f>
        <v>0.17516800616356393</v>
      </c>
      <c r="Q321" s="1">
        <f>IFERROR(Q93/SUM(Q93,Q246),0)*'[1]Electricity and CHPs_IN'!M$51</f>
        <v>0.1917763724135077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5.4010012536552486E-2</v>
      </c>
      <c r="O322" s="1">
        <f>IFERROR(O94/SUM(O94,O247),0)*'[1]Electricity and CHPs_IN'!K$52</f>
        <v>7.916327557607282E-2</v>
      </c>
      <c r="P322" s="1">
        <f>IFERROR(P94/SUM(P94,P247),0)*'[1]Electricity and CHPs_IN'!L$52</f>
        <v>7.3678924130011716E-2</v>
      </c>
      <c r="Q322" s="1">
        <f>IFERROR(Q94/SUM(Q94,Q247),0)*'[1]Electricity and CHPs_IN'!M$52</f>
        <v>0.12607843508062369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1.0647350579368624</v>
      </c>
      <c r="G323" s="1">
        <f>IFERROR(G95/SUM(G95,G248),0)*'[1]Electricity and CHPs_IN'!C$54</f>
        <v>1.2568268158129274</v>
      </c>
      <c r="H323" s="1">
        <f>IFERROR(H95/SUM(H95,H248),0)*'[1]Electricity and CHPs_IN'!D$54</f>
        <v>1.336290901543616</v>
      </c>
      <c r="I323" s="1">
        <f>IFERROR(I95/SUM(I95,I248),0)*'[1]Electricity and CHPs_IN'!E$54</f>
        <v>1.4197118344994279</v>
      </c>
      <c r="J323" s="1">
        <f>IFERROR(J95/SUM(J95,J248),0)*'[1]Electricity and CHPs_IN'!F$54</f>
        <v>1.5043906183104512</v>
      </c>
      <c r="K323" s="1">
        <f>IFERROR(K95/SUM(K95,K248),0)*'[1]Electricity and CHPs_IN'!G$54</f>
        <v>1.5923941156964982</v>
      </c>
      <c r="L323" s="1">
        <f>IFERROR(L95/SUM(L95,L248),0)*'[1]Electricity and CHPs_IN'!H$54</f>
        <v>1.5867274702272078</v>
      </c>
      <c r="M323" s="1">
        <f>IFERROR(M95/SUM(M95,M248),0)*'[1]Electricity and CHPs_IN'!I$54</f>
        <v>1.5879343456366539</v>
      </c>
      <c r="N323" s="1">
        <f>IFERROR(N95/SUM(N95,N248),0)*'[1]Electricity and CHPs_IN'!J$54</f>
        <v>1.5911776103718576</v>
      </c>
      <c r="O323" s="1">
        <f>IFERROR(O95/SUM(O95,O248),0)*'[1]Electricity and CHPs_IN'!K$54</f>
        <v>1.5926702051428165</v>
      </c>
      <c r="P323" s="1">
        <f>IFERROR(P95/SUM(P95,P248),0)*'[1]Electricity and CHPs_IN'!L$54</f>
        <v>1.7215468860491425</v>
      </c>
      <c r="Q323" s="1">
        <f>IFERROR(Q95/SUM(Q95,Q248),0)*'[1]Electricity and CHPs_IN'!M$54</f>
        <v>1.7271434184768975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0.80993992666935533</v>
      </c>
      <c r="G324" s="1">
        <f>IFERROR(G96/SUM(G96,G249),0)*'[1]Electricity and CHPs_IN'!C$55</f>
        <v>0.79114498909504483</v>
      </c>
      <c r="H324" s="1">
        <f>IFERROR(H96/SUM(H96,H249),0)*'[1]Electricity and CHPs_IN'!D$55</f>
        <v>0.99296783894279583</v>
      </c>
      <c r="I324" s="1">
        <f>IFERROR(I96/SUM(I96,I249),0)*'[1]Electricity and CHPs_IN'!E$55</f>
        <v>0.81486218601146099</v>
      </c>
      <c r="J324" s="1">
        <f>IFERROR(J96/SUM(J96,J249),0)*'[1]Electricity and CHPs_IN'!F$55</f>
        <v>0.7113462610354655</v>
      </c>
      <c r="K324" s="1">
        <f>IFERROR(K96/SUM(K96,K249),0)*'[1]Electricity and CHPs_IN'!G$55</f>
        <v>0.35929668774654488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2.2439174695336454E-2</v>
      </c>
      <c r="O324" s="1">
        <f>IFERROR(O96/SUM(O96,O249),0)*'[1]Electricity and CHPs_IN'!K$55</f>
        <v>2.6035019844163624E-2</v>
      </c>
      <c r="P324" s="1">
        <f>IFERROR(P96/SUM(P96,P249),0)*'[1]Electricity and CHPs_IN'!L$55</f>
        <v>2.5644858375220379E-2</v>
      </c>
      <c r="Q324" s="1">
        <f>IFERROR(Q96/SUM(Q96,Q249),0)*'[1]Electricity and CHPs_IN'!M$55</f>
        <v>3.9165375700499126E-2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1.2802097087836133E-2</v>
      </c>
      <c r="O325" s="1">
        <f>IFERROR(O97/SUM(O97,O250),0)*'[1]Electricity and CHPs_IN'!K$58</f>
        <v>1.6460634759891138E-2</v>
      </c>
      <c r="P325" s="1">
        <f>IFERROR(P97/SUM(P97,P250),0)*'[1]Electricity and CHPs_IN'!L$58</f>
        <v>1.5991324244728499E-2</v>
      </c>
      <c r="Q325" s="1">
        <f>IFERROR(Q97/SUM(Q97,Q250),0)*'[1]Electricity and CHPs_IN'!M$58</f>
        <v>2.6875100322172621E-2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3.0495272756137899</v>
      </c>
      <c r="G326" s="1">
        <f t="shared" ref="G326:K326" si="309">G310-G342</f>
        <v>0.9384472418247487</v>
      </c>
      <c r="H326" s="1">
        <f t="shared" si="309"/>
        <v>1.2706811154124025</v>
      </c>
      <c r="I326" s="1">
        <f t="shared" si="309"/>
        <v>1.1997083759583576</v>
      </c>
      <c r="J326" s="1">
        <f t="shared" si="309"/>
        <v>1.2165888689246971</v>
      </c>
      <c r="K326" s="1">
        <f t="shared" si="309"/>
        <v>0.75446752064971445</v>
      </c>
      <c r="L326" s="1">
        <f t="shared" ref="L326:O326" si="310">L310-L342</f>
        <v>6.6337059342271187E-2</v>
      </c>
      <c r="M326" s="1">
        <f t="shared" si="310"/>
        <v>4.3698817511538035E-2</v>
      </c>
      <c r="N326" s="1">
        <f t="shared" si="310"/>
        <v>0.19232085612295435</v>
      </c>
      <c r="O326" s="1">
        <f t="shared" si="310"/>
        <v>0.31294737361580438</v>
      </c>
      <c r="P326" s="1">
        <f>P310-P342</f>
        <v>0.50004468642039068</v>
      </c>
      <c r="Q326" s="1">
        <f>Q310-Q342</f>
        <v>0.52747621033113745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6.5742246109429378E-4</v>
      </c>
      <c r="L327" s="1">
        <f t="shared" ref="L327:O327" si="312">IFERROR(L99/L83,0)*L311</f>
        <v>6.6639179359829245E-4</v>
      </c>
      <c r="M327" s="1">
        <f t="shared" si="312"/>
        <v>1.2413411088422666E-3</v>
      </c>
      <c r="N327" s="1">
        <f t="shared" si="312"/>
        <v>1.265857460584302E-3</v>
      </c>
      <c r="O327" s="1">
        <f t="shared" si="312"/>
        <v>2.0270597563272078E-3</v>
      </c>
      <c r="P327" s="1">
        <f t="shared" ref="P327:Q341" si="313">IFERROR(P99/P83,0)*P311</f>
        <v>3.2898232109252771E-3</v>
      </c>
      <c r="Q327" s="1">
        <f t="shared" si="313"/>
        <v>4.7266227179921967E-3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3.7822659112424E-4</v>
      </c>
      <c r="L328" s="1">
        <f t="shared" ref="L328:O328" si="315">IFERROR(L100/L84,0)*L312</f>
        <v>3.3307526712915268E-4</v>
      </c>
      <c r="M328" s="1">
        <f t="shared" si="315"/>
        <v>2.0403322548173323E-3</v>
      </c>
      <c r="N328" s="1">
        <f t="shared" si="315"/>
        <v>1.7705750151741253E-3</v>
      </c>
      <c r="O328" s="1">
        <f t="shared" si="315"/>
        <v>2.7199854353651054E-3</v>
      </c>
      <c r="P328" s="1">
        <f t="shared" si="313"/>
        <v>4.0157282887223677E-3</v>
      </c>
      <c r="Q328" s="1">
        <f t="shared" si="313"/>
        <v>6.2580552118664291E-3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6.9121974576854628E-4</v>
      </c>
      <c r="M329" s="1">
        <f t="shared" si="317"/>
        <v>2.0994747989468419E-3</v>
      </c>
      <c r="N329" s="1">
        <f t="shared" si="317"/>
        <v>0.11344548968411183</v>
      </c>
      <c r="O329" s="1">
        <f t="shared" si="317"/>
        <v>0.20568972460982232</v>
      </c>
      <c r="P329" s="1">
        <f t="shared" si="313"/>
        <v>0.30286438164373491</v>
      </c>
      <c r="Q329" s="1">
        <f t="shared" si="313"/>
        <v>0.30561949224985396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1.2822741700986096</v>
      </c>
      <c r="G330" s="1">
        <f t="shared" si="318"/>
        <v>2.9742579370246338E-3</v>
      </c>
      <c r="H330" s="1">
        <f t="shared" si="318"/>
        <v>1.8283965513072931E-2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0.87074390968187032</v>
      </c>
      <c r="G332" s="1">
        <f t="shared" si="322"/>
        <v>0.12099436360907714</v>
      </c>
      <c r="H332" s="1">
        <f t="shared" si="322"/>
        <v>7.8076106172025581E-2</v>
      </c>
      <c r="I332" s="1">
        <f t="shared" si="322"/>
        <v>0.20079735649762634</v>
      </c>
      <c r="J332" s="1">
        <f t="shared" si="322"/>
        <v>0.36136609326519714</v>
      </c>
      <c r="K332" s="1">
        <f t="shared" si="322"/>
        <v>0.35466168751007104</v>
      </c>
      <c r="L332" s="1">
        <f t="shared" ref="L332:O332" si="323">IFERROR(L104/L88,0)*L316</f>
        <v>5.9242707517179832E-2</v>
      </c>
      <c r="M332" s="1">
        <f t="shared" si="323"/>
        <v>2.7540895339935523E-2</v>
      </c>
      <c r="N332" s="1">
        <f t="shared" si="323"/>
        <v>4.9401693529702799E-2</v>
      </c>
      <c r="O332" s="1">
        <f t="shared" si="323"/>
        <v>5.9249429236708659E-2</v>
      </c>
      <c r="P332" s="1">
        <f t="shared" si="313"/>
        <v>0.10671297420630613</v>
      </c>
      <c r="Q332" s="1">
        <f t="shared" si="313"/>
        <v>0.11106357528078178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9.7704191154951558E-3</v>
      </c>
      <c r="L333" s="1">
        <f t="shared" ref="L333:O333" si="325">IFERROR(L105/L89,0)*L317</f>
        <v>5.4036650185955125E-3</v>
      </c>
      <c r="M333" s="1">
        <f t="shared" si="325"/>
        <v>1.0776774008996213E-2</v>
      </c>
      <c r="N333" s="1">
        <f t="shared" si="325"/>
        <v>1.9271304648894587E-2</v>
      </c>
      <c r="O333" s="1">
        <f t="shared" si="325"/>
        <v>2.3161516850395053E-2</v>
      </c>
      <c r="P333" s="1">
        <f t="shared" si="313"/>
        <v>4.1771220453547975E-2</v>
      </c>
      <c r="Q333" s="1">
        <f t="shared" si="313"/>
        <v>4.3729064641651695E-2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4.680741782276944E-2</v>
      </c>
      <c r="G335" s="1">
        <f t="shared" si="328"/>
        <v>1.303577292218768E-2</v>
      </c>
      <c r="H335" s="1">
        <f t="shared" si="328"/>
        <v>3.2682385314414759E-2</v>
      </c>
      <c r="I335" s="1">
        <f t="shared" si="328"/>
        <v>2.325138338495239E-2</v>
      </c>
      <c r="J335" s="1">
        <f t="shared" si="328"/>
        <v>2.0044662308025325E-2</v>
      </c>
      <c r="K335" s="1">
        <f t="shared" si="328"/>
        <v>8.727532896357108E-3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5.143039439001923E-4</v>
      </c>
      <c r="O335" s="1">
        <f t="shared" si="329"/>
        <v>1.2586648737582145E-3</v>
      </c>
      <c r="P335" s="1">
        <f t="shared" si="313"/>
        <v>4.2621812586847779E-3</v>
      </c>
      <c r="Q335" s="1">
        <f t="shared" si="313"/>
        <v>4.4691384564514306E-3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1.0097742056963638E-3</v>
      </c>
      <c r="O336" s="1">
        <f t="shared" si="331"/>
        <v>2.4576226057678517E-3</v>
      </c>
      <c r="P336" s="1">
        <f t="shared" si="313"/>
        <v>3.6445443161467845E-3</v>
      </c>
      <c r="Q336" s="1">
        <f t="shared" si="313"/>
        <v>6.4241186036365552E-3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6.0257893670041696E-2</v>
      </c>
      <c r="G337" s="1">
        <f t="shared" si="332"/>
        <v>4.1609618680869695E-2</v>
      </c>
      <c r="H337" s="1">
        <f t="shared" si="332"/>
        <v>0.17894599365526473</v>
      </c>
      <c r="I337" s="1">
        <f t="shared" si="332"/>
        <v>0.17266248786795854</v>
      </c>
      <c r="J337" s="1">
        <f t="shared" si="332"/>
        <v>0.1645125547119512</v>
      </c>
      <c r="K337" s="1">
        <f t="shared" si="332"/>
        <v>6.936984891039108E-2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8.2030275685857209E-4</v>
      </c>
      <c r="O337" s="1">
        <f t="shared" si="333"/>
        <v>6.8661364187841481E-3</v>
      </c>
      <c r="P337" s="1">
        <f t="shared" si="313"/>
        <v>2.0191522370813286E-2</v>
      </c>
      <c r="Q337" s="1">
        <f t="shared" si="313"/>
        <v>2.2572912438270736E-2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2.9177422083390683E-3</v>
      </c>
      <c r="O338" s="1">
        <f t="shared" si="335"/>
        <v>6.192849166121419E-3</v>
      </c>
      <c r="P338" s="1">
        <f t="shared" si="313"/>
        <v>8.492930172644941E-3</v>
      </c>
      <c r="Q338" s="1">
        <f t="shared" si="313"/>
        <v>1.4839979709766719E-2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0.78944388434049906</v>
      </c>
      <c r="G340" s="1">
        <f t="shared" si="338"/>
        <v>0.75983322867558967</v>
      </c>
      <c r="H340" s="1">
        <f t="shared" si="338"/>
        <v>0.96269266475762427</v>
      </c>
      <c r="I340" s="1">
        <f t="shared" si="338"/>
        <v>0.80299714820781998</v>
      </c>
      <c r="J340" s="1">
        <f t="shared" si="338"/>
        <v>0.6706655586395236</v>
      </c>
      <c r="K340" s="1">
        <f t="shared" si="338"/>
        <v>0.31090238316518187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1.2122146256597808E-3</v>
      </c>
      <c r="O340" s="1">
        <f t="shared" si="339"/>
        <v>2.0366887266677902E-3</v>
      </c>
      <c r="P340" s="1">
        <f t="shared" si="313"/>
        <v>2.9560691071410304E-3</v>
      </c>
      <c r="Q340" s="1">
        <f t="shared" si="313"/>
        <v>4.6099349214568461E-3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6.915980440321967E-4</v>
      </c>
      <c r="O341" s="1">
        <f t="shared" si="341"/>
        <v>1.2876959360867064E-3</v>
      </c>
      <c r="P341" s="1">
        <f t="shared" si="313"/>
        <v>1.8433113917210725E-3</v>
      </c>
      <c r="Q341" s="1">
        <f t="shared" si="313"/>
        <v>3.163316099410245E-3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1.1439088172930418</v>
      </c>
      <c r="G342" s="1">
        <f t="shared" ref="G342:K342" si="342">SUM(G343:G357)</f>
        <v>1.295499032417001</v>
      </c>
      <c r="H342" s="1">
        <f t="shared" si="342"/>
        <v>1.3762518293778423</v>
      </c>
      <c r="I342" s="1">
        <f t="shared" si="342"/>
        <v>1.4374386536616881</v>
      </c>
      <c r="J342" s="1">
        <f t="shared" si="342"/>
        <v>1.5781855062056003</v>
      </c>
      <c r="K342" s="1">
        <f t="shared" si="342"/>
        <v>1.7098326847397898</v>
      </c>
      <c r="L342" s="1">
        <f t="shared" ref="L342:O342" si="343">SUM(L343:L357)</f>
        <v>1.6707859064776951</v>
      </c>
      <c r="M342" s="1">
        <f t="shared" si="343"/>
        <v>2.0151164999167106</v>
      </c>
      <c r="N342" s="1">
        <f t="shared" si="343"/>
        <v>4.9588874590020193</v>
      </c>
      <c r="O342" s="1">
        <f t="shared" si="343"/>
        <v>5.2801333879288066</v>
      </c>
      <c r="P342" s="1">
        <f>SUM(P343:P357)</f>
        <v>5.5595520556196716</v>
      </c>
      <c r="Q342" s="1">
        <f>SUM(Q343:Q357)</f>
        <v>5.6810328462025055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1.0233277241854721E-4</v>
      </c>
      <c r="L343" s="1">
        <f t="shared" ref="L343:O343" si="345">L311-L327</f>
        <v>8.4441265041628735E-4</v>
      </c>
      <c r="M343" s="1">
        <f t="shared" si="345"/>
        <v>1.2134853967881838E-2</v>
      </c>
      <c r="N343" s="1">
        <f t="shared" si="345"/>
        <v>2.2166293988657635E-2</v>
      </c>
      <c r="O343" s="1">
        <f t="shared" si="345"/>
        <v>2.3884872828299188E-2</v>
      </c>
      <c r="P343" s="1">
        <f t="shared" ref="P343:Q357" si="346">P311-P327</f>
        <v>2.5250460275642907E-2</v>
      </c>
      <c r="Q343" s="1">
        <f t="shared" si="346"/>
        <v>3.5430116519918023E-2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5.8873826135685228E-5</v>
      </c>
      <c r="L344" s="1">
        <f t="shared" ref="L344:O344" si="348">L312-L328</f>
        <v>4.2205347035558313E-4</v>
      </c>
      <c r="M344" s="1">
        <f t="shared" si="348"/>
        <v>1.9945471701375415E-2</v>
      </c>
      <c r="N344" s="1">
        <f t="shared" si="348"/>
        <v>3.1004348860262407E-2</v>
      </c>
      <c r="O344" s="1">
        <f t="shared" si="348"/>
        <v>3.2049625579974546E-2</v>
      </c>
      <c r="P344" s="1">
        <f t="shared" si="346"/>
        <v>3.0822017212177415E-2</v>
      </c>
      <c r="Q344" s="1">
        <f t="shared" si="346"/>
        <v>4.690952474385196E-2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8.7587317723833707E-4</v>
      </c>
      <c r="M345" s="1">
        <f t="shared" si="350"/>
        <v>2.0523625547395993E-2</v>
      </c>
      <c r="N345" s="1">
        <f t="shared" si="350"/>
        <v>1.986531781283269</v>
      </c>
      <c r="O345" s="1">
        <f t="shared" si="350"/>
        <v>2.4236448378290678</v>
      </c>
      <c r="P345" s="1">
        <f t="shared" si="346"/>
        <v>2.3245823703248165</v>
      </c>
      <c r="Q345" s="1">
        <f t="shared" si="346"/>
        <v>2.2908818552309049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3.3291214472445763E-2</v>
      </c>
      <c r="G346" s="1">
        <f t="shared" si="351"/>
        <v>1.2256538465961172E-4</v>
      </c>
      <c r="H346" s="1">
        <f t="shared" si="351"/>
        <v>5.7500203436505748E-4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2.2606805099697147E-2</v>
      </c>
      <c r="G348" s="1">
        <f t="shared" si="355"/>
        <v>4.9860237516006212E-3</v>
      </c>
      <c r="H348" s="1">
        <f t="shared" si="355"/>
        <v>2.4553710655447342E-3</v>
      </c>
      <c r="I348" s="1">
        <f t="shared" si="355"/>
        <v>2.9669697221625935E-3</v>
      </c>
      <c r="J348" s="1">
        <f t="shared" si="355"/>
        <v>2.1919459418680398E-2</v>
      </c>
      <c r="K348" s="1">
        <f t="shared" si="355"/>
        <v>5.5205770872407856E-2</v>
      </c>
      <c r="L348" s="1">
        <f t="shared" ref="L348:O348" si="356">L316-L332</f>
        <v>7.5068889132471034E-2</v>
      </c>
      <c r="M348" s="1">
        <f t="shared" si="356"/>
        <v>0.26922877258655376</v>
      </c>
      <c r="N348" s="1">
        <f t="shared" si="356"/>
        <v>0.86506774768424288</v>
      </c>
      <c r="O348" s="1">
        <f t="shared" si="356"/>
        <v>0.69813683491610967</v>
      </c>
      <c r="P348" s="1">
        <f t="shared" si="346"/>
        <v>0.81905669190478647</v>
      </c>
      <c r="Q348" s="1">
        <f t="shared" si="346"/>
        <v>0.83251734866376537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1.5208395437471718E-3</v>
      </c>
      <c r="L349" s="1">
        <f t="shared" ref="L349:O349" si="358">L317-L333</f>
        <v>6.8472078200059409E-3</v>
      </c>
      <c r="M349" s="1">
        <f t="shared" si="358"/>
        <v>0.10534943047684948</v>
      </c>
      <c r="N349" s="1">
        <f t="shared" si="358"/>
        <v>0.33745774519921468</v>
      </c>
      <c r="O349" s="1">
        <f t="shared" si="358"/>
        <v>0.27291246977570338</v>
      </c>
      <c r="P349" s="1">
        <f t="shared" si="346"/>
        <v>0.3206076664620483</v>
      </c>
      <c r="Q349" s="1">
        <f t="shared" si="346"/>
        <v>0.32778707927398898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1.2152438394039886E-3</v>
      </c>
      <c r="G351" s="1">
        <f t="shared" si="361"/>
        <v>5.3718761330485455E-4</v>
      </c>
      <c r="H351" s="1">
        <f t="shared" si="361"/>
        <v>1.0278097511316545E-3</v>
      </c>
      <c r="I351" s="1">
        <f t="shared" si="361"/>
        <v>3.4356104933265866E-4</v>
      </c>
      <c r="J351" s="1">
        <f t="shared" si="361"/>
        <v>1.2158533138843068E-3</v>
      </c>
      <c r="K351" s="1">
        <f t="shared" si="361"/>
        <v>1.358506425490378E-3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9.0059211048577077E-3</v>
      </c>
      <c r="O351" s="1">
        <f t="shared" si="362"/>
        <v>1.4830865419395847E-2</v>
      </c>
      <c r="P351" s="1">
        <f t="shared" si="346"/>
        <v>3.2713623699475454E-2</v>
      </c>
      <c r="Q351" s="1">
        <f t="shared" si="346"/>
        <v>3.3500049761319248E-2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1.7682047625881367E-2</v>
      </c>
      <c r="O352" s="1">
        <f t="shared" si="364"/>
        <v>2.895820077108914E-2</v>
      </c>
      <c r="P352" s="1">
        <f t="shared" si="346"/>
        <v>2.7973059820379138E-2</v>
      </c>
      <c r="Q352" s="1">
        <f t="shared" si="346"/>
        <v>4.81543131839599E-2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1.5644536157761874E-3</v>
      </c>
      <c r="G353" s="1">
        <f t="shared" si="365"/>
        <v>1.7146794350534275E-3</v>
      </c>
      <c r="H353" s="1">
        <f t="shared" si="365"/>
        <v>5.6275707980134315E-3</v>
      </c>
      <c r="I353" s="1">
        <f t="shared" si="365"/>
        <v>2.5512505871239377E-3</v>
      </c>
      <c r="J353" s="1">
        <f t="shared" si="365"/>
        <v>9.9788727666424715E-3</v>
      </c>
      <c r="K353" s="1">
        <f t="shared" si="365"/>
        <v>1.0797941021728916E-2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1.4364233442081561E-2</v>
      </c>
      <c r="O353" s="1">
        <f t="shared" si="366"/>
        <v>8.0903779315098096E-2</v>
      </c>
      <c r="P353" s="1">
        <f t="shared" si="346"/>
        <v>0.15497648379275064</v>
      </c>
      <c r="Q353" s="1">
        <f t="shared" si="346"/>
        <v>0.16920345997523698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5.1092270328213417E-2</v>
      </c>
      <c r="O354" s="1">
        <f t="shared" si="368"/>
        <v>7.2970426409951397E-2</v>
      </c>
      <c r="P354" s="1">
        <f t="shared" si="346"/>
        <v>6.5185993957366781E-2</v>
      </c>
      <c r="Q354" s="1">
        <f t="shared" si="346"/>
        <v>0.11123845537085697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1.0647350579368624</v>
      </c>
      <c r="G355" s="1">
        <f t="shared" si="369"/>
        <v>1.2568268158129274</v>
      </c>
      <c r="H355" s="1">
        <f t="shared" si="369"/>
        <v>1.336290901543616</v>
      </c>
      <c r="I355" s="1">
        <f t="shared" si="369"/>
        <v>1.4197118344994279</v>
      </c>
      <c r="J355" s="1">
        <f t="shared" si="369"/>
        <v>1.5043906183104512</v>
      </c>
      <c r="K355" s="1">
        <f t="shared" si="369"/>
        <v>1.5923941156964982</v>
      </c>
      <c r="L355" s="1">
        <f t="shared" ref="L355:O355" si="370">L323-L339</f>
        <v>1.5867274702272078</v>
      </c>
      <c r="M355" s="1">
        <f t="shared" si="370"/>
        <v>1.5879343456366539</v>
      </c>
      <c r="N355" s="1">
        <f t="shared" si="370"/>
        <v>1.5911776103718576</v>
      </c>
      <c r="O355" s="1">
        <f t="shared" si="370"/>
        <v>1.5926702051428165</v>
      </c>
      <c r="P355" s="1">
        <f t="shared" si="346"/>
        <v>1.7215468860491425</v>
      </c>
      <c r="Q355" s="1">
        <f t="shared" si="346"/>
        <v>1.7271434184768975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2.0496042328856268E-2</v>
      </c>
      <c r="G356" s="1">
        <f t="shared" si="371"/>
        <v>3.1311760419455159E-2</v>
      </c>
      <c r="H356" s="1">
        <f t="shared" si="371"/>
        <v>3.0275174185171561E-2</v>
      </c>
      <c r="I356" s="1">
        <f t="shared" si="371"/>
        <v>1.186503780364101E-2</v>
      </c>
      <c r="J356" s="1">
        <f t="shared" si="371"/>
        <v>4.0680702395941903E-2</v>
      </c>
      <c r="K356" s="1">
        <f t="shared" si="371"/>
        <v>4.8394304581363012E-2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2.1226960069676674E-2</v>
      </c>
      <c r="O356" s="1">
        <f t="shared" si="372"/>
        <v>2.3998331117495834E-2</v>
      </c>
      <c r="P356" s="1">
        <f t="shared" si="346"/>
        <v>2.2688789268079348E-2</v>
      </c>
      <c r="Q356" s="1">
        <f t="shared" si="346"/>
        <v>3.4555440779042282E-2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1.2110499043803936E-2</v>
      </c>
      <c r="O357" s="1">
        <f t="shared" si="374"/>
        <v>1.5172938823804431E-2</v>
      </c>
      <c r="P357" s="1">
        <f t="shared" si="346"/>
        <v>1.4148012853007427E-2</v>
      </c>
      <c r="Q357" s="1">
        <f t="shared" si="346"/>
        <v>2.3711784222762378E-2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22.495681970181309</v>
      </c>
      <c r="G358" s="1">
        <f t="shared" ref="G358:K358" si="376">SUM(G359:G364)</f>
        <v>24.663507790415</v>
      </c>
      <c r="H358" s="1">
        <f t="shared" si="376"/>
        <v>27.545977660140029</v>
      </c>
      <c r="I358" s="1">
        <f t="shared" si="376"/>
        <v>25.111350944543894</v>
      </c>
      <c r="J358" s="1">
        <f t="shared" si="376"/>
        <v>25.516727010362224</v>
      </c>
      <c r="K358" s="1">
        <f t="shared" si="376"/>
        <v>29.062437312921212</v>
      </c>
      <c r="L358" s="1">
        <f t="shared" ref="L358:O358" si="377">SUM(L359:L364)</f>
        <v>31.107583650693819</v>
      </c>
      <c r="M358" s="1">
        <f t="shared" si="377"/>
        <v>36.628786378939608</v>
      </c>
      <c r="N358" s="1">
        <f t="shared" si="377"/>
        <v>35.197844509329265</v>
      </c>
      <c r="O358" s="1">
        <f t="shared" si="377"/>
        <v>34.769080921234504</v>
      </c>
      <c r="P358" s="1">
        <f>SUM(P359:P364)</f>
        <v>34.782071842779303</v>
      </c>
      <c r="Q358" s="1">
        <f>SUM(Q359:Q364)</f>
        <v>34.824206990537483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18.203664629940469</v>
      </c>
      <c r="G359" s="1">
        <f>'[1]Electricity and CHPs_IN'!C$19</f>
        <v>20.537808166216823</v>
      </c>
      <c r="H359" s="1">
        <f>'[1]Electricity and CHPs_IN'!D$19</f>
        <v>23.418597920303988</v>
      </c>
      <c r="I359" s="1">
        <f>'[1]Electricity and CHPs_IN'!E$19</f>
        <v>20.696684063052178</v>
      </c>
      <c r="J359" s="1">
        <f>'[1]Electricity and CHPs_IN'!F$19</f>
        <v>20.958904161284703</v>
      </c>
      <c r="K359" s="1">
        <f>'[1]Electricity and CHPs_IN'!G$19</f>
        <v>19.999810604372055</v>
      </c>
      <c r="L359" s="1">
        <f>'[1]Electricity and CHPs_IN'!H$19</f>
        <v>12.135358561743766</v>
      </c>
      <c r="M359" s="1">
        <f>'[1]Electricity and CHPs_IN'!I$19</f>
        <v>14.341300736600683</v>
      </c>
      <c r="N359" s="1">
        <f>'[1]Electricity and CHPs_IN'!J$19</f>
        <v>13.674537302763921</v>
      </c>
      <c r="O359" s="1">
        <f>'[1]Electricity and CHPs_IN'!K$19</f>
        <v>13.361133133590338</v>
      </c>
      <c r="P359" s="1">
        <f>'[1]Electricity and CHPs_IN'!L$19</f>
        <v>13.353708965558466</v>
      </c>
      <c r="Q359" s="1">
        <f>'[1]Electricity and CHPs_IN'!M$19</f>
        <v>13.372742118852528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3.4678550577935998</v>
      </c>
      <c r="L360" s="1">
        <f>'[1]Electricity and CHPs_IN'!H$20</f>
        <v>12.831828846878654</v>
      </c>
      <c r="M360" s="1">
        <f>'[1]Electricity and CHPs_IN'!I$20</f>
        <v>14.340559128004998</v>
      </c>
      <c r="N360" s="1">
        <f>'[1]Electricity and CHPs_IN'!J$20</f>
        <v>13.67373487245229</v>
      </c>
      <c r="O360" s="1">
        <f>'[1]Electricity and CHPs_IN'!K$20</f>
        <v>13.360444623267963</v>
      </c>
      <c r="P360" s="1">
        <f>'[1]Electricity and CHPs_IN'!L$20</f>
        <v>13.353053029137815</v>
      </c>
      <c r="Q360" s="1">
        <f>'[1]Electricity and CHPs_IN'!M$20</f>
        <v>13.37225604828663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3.8975282385061356</v>
      </c>
      <c r="G361" s="1">
        <f>IFERROR(G133/SUM(G133,G198),0)*'[1]Electricity and CHPs_IN'!C$26</f>
        <v>3.6926608291562708</v>
      </c>
      <c r="H361" s="1">
        <f>IFERROR(H133/SUM(H133,H198),0)*'[1]Electricity and CHPs_IN'!D$26</f>
        <v>3.4936689207329894</v>
      </c>
      <c r="I361" s="1">
        <f>IFERROR(I133/SUM(I133,I198),0)*'[1]Electricity and CHPs_IN'!E$26</f>
        <v>3.7202937830710447</v>
      </c>
      <c r="J361" s="1">
        <f>IFERROR(J133/SUM(J133,J198),0)*'[1]Electricity and CHPs_IN'!F$26</f>
        <v>3.7880581106082438</v>
      </c>
      <c r="K361" s="1">
        <f>IFERROR(K133/SUM(K133,K198),0)*'[1]Electricity and CHPs_IN'!G$26</f>
        <v>4.3350371705878761</v>
      </c>
      <c r="L361" s="1">
        <f>IFERROR(L133/SUM(L133,L198),0)*'[1]Electricity and CHPs_IN'!H$26</f>
        <v>3.7617102814326975</v>
      </c>
      <c r="M361" s="1">
        <f>IFERROR(M133/SUM(M133,M198),0)*'[1]Electricity and CHPs_IN'!I$26</f>
        <v>3.814771252359785</v>
      </c>
      <c r="N361" s="1">
        <f>IFERROR(N133/SUM(N133,N198),0)*'[1]Electricity and CHPs_IN'!J$26</f>
        <v>4.0285082876796059</v>
      </c>
      <c r="O361" s="1">
        <f>IFERROR(O133/SUM(O133,O198),0)*'[1]Electricity and CHPs_IN'!K$26</f>
        <v>4.2573309339761503</v>
      </c>
      <c r="P361" s="1">
        <f>IFERROR(P133/SUM(P133,P198),0)*'[1]Electricity and CHPs_IN'!L$26</f>
        <v>4.2841562966933004</v>
      </c>
      <c r="Q361" s="1">
        <f>IFERROR(Q133/SUM(Q133,Q198),0)*'[1]Electricity and CHPs_IN'!M$26</f>
        <v>4.2854938142071966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0.38775888980516265</v>
      </c>
      <c r="L362" s="1">
        <f>IFERROR(L134/SUM(L134,L199),0)*'[1]Electricity and CHPs_IN'!H$27</f>
        <v>1.3725883903562823</v>
      </c>
      <c r="M362" s="1">
        <f>IFERROR(M134/SUM(M134,M199),0)*'[1]Electricity and CHPs_IN'!I$27</f>
        <v>1.4726863973635578</v>
      </c>
      <c r="N362" s="1">
        <f>IFERROR(N134/SUM(N134,N199),0)*'[1]Electricity and CHPs_IN'!J$27</f>
        <v>1.4042356805819083</v>
      </c>
      <c r="O362" s="1">
        <f>IFERROR(O134/SUM(O134,O199),0)*'[1]Electricity and CHPs_IN'!K$27</f>
        <v>1.3720459518783386</v>
      </c>
      <c r="P362" s="1">
        <f>IFERROR(P134/SUM(P134,P199),0)*'[1]Electricity and CHPs_IN'!L$27</f>
        <v>1.3713120787108894</v>
      </c>
      <c r="Q362" s="1">
        <f>IFERROR(Q134/SUM(Q134,Q199),0)*'[1]Electricity and CHPs_IN'!M$27</f>
        <v>1.3732660501279426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0.39448910173470164</v>
      </c>
      <c r="G363" s="1">
        <f>IFERROR(G135/SUM(G135,G274),0)*'[1]Electricity and CHPs_IN'!C$44</f>
        <v>0.43303879504190601</v>
      </c>
      <c r="H363" s="1">
        <f>IFERROR(H135/SUM(H135,H274),0)*'[1]Electricity and CHPs_IN'!D$44</f>
        <v>0.63371081910305238</v>
      </c>
      <c r="I363" s="1">
        <f>IFERROR(I135/SUM(I135,I274),0)*'[1]Electricity and CHPs_IN'!E$44</f>
        <v>0.6943730984206683</v>
      </c>
      <c r="J363" s="1">
        <f>IFERROR(J135/SUM(J135,J274),0)*'[1]Electricity and CHPs_IN'!F$44</f>
        <v>0.7697647384692754</v>
      </c>
      <c r="K363" s="1">
        <f>IFERROR(K135/SUM(K135,K274),0)*'[1]Electricity and CHPs_IN'!G$44</f>
        <v>0.78984786595901724</v>
      </c>
      <c r="L363" s="1">
        <f>IFERROR(L135/SUM(L135,L274),0)*'[1]Electricity and CHPs_IN'!H$44</f>
        <v>7.6619702525176315E-3</v>
      </c>
      <c r="M363" s="1">
        <f>IFERROR(M135/SUM(M135,M274),0)*'[1]Electricity and CHPs_IN'!I$44</f>
        <v>3.5644471966692023E-3</v>
      </c>
      <c r="N363" s="1">
        <f>IFERROR(N135/SUM(N135,N274),0)*'[1]Electricity and CHPs_IN'!J$44</f>
        <v>5.4282438171733682E-3</v>
      </c>
      <c r="O363" s="1">
        <f>IFERROR(O135/SUM(O135,O274),0)*'[1]Electricity and CHPs_IN'!K$44</f>
        <v>4.5112608441537803E-3</v>
      </c>
      <c r="P363" s="1">
        <f>IFERROR(P135/SUM(P135,P274),0)*'[1]Electricity and CHPs_IN'!L$44</f>
        <v>2.2412240455951605E-3</v>
      </c>
      <c r="Q363" s="1">
        <f>IFERROR(Q135/SUM(Q135,Q274),0)*'[1]Electricity and CHPs_IN'!M$44</f>
        <v>1.2094026796398126E-3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8.2127724403497512E-2</v>
      </c>
      <c r="L364" s="1">
        <f>IFERROR(L136/SUM(L136,L275),0)*'[1]Electricity and CHPs_IN'!H$45</f>
        <v>0.99843560002990162</v>
      </c>
      <c r="M364" s="1">
        <f>IFERROR(M136/SUM(M136,M275),0)*'[1]Electricity and CHPs_IN'!I$45</f>
        <v>2.6559044174139124</v>
      </c>
      <c r="N364" s="1">
        <f>IFERROR(N136/SUM(N136,N275),0)*'[1]Electricity and CHPs_IN'!J$45</f>
        <v>2.4114001220343746</v>
      </c>
      <c r="O364" s="1">
        <f>IFERROR(O136/SUM(O136,O275),0)*'[1]Electricity and CHPs_IN'!K$45</f>
        <v>2.4136150176775564</v>
      </c>
      <c r="P364" s="1">
        <f>IFERROR(P136/SUM(P136,P275),0)*'[1]Electricity and CHPs_IN'!L$45</f>
        <v>2.4176002486332373</v>
      </c>
      <c r="Q364" s="1">
        <f>IFERROR(Q136/SUM(Q136,Q275),0)*'[1]Electricity and CHPs_IN'!M$45</f>
        <v>2.419239556383546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11.050596434223303</v>
      </c>
      <c r="G365" s="1">
        <f t="shared" ref="G365:K365" si="378">SUM(G366:G369)</f>
        <v>12.115234497686549</v>
      </c>
      <c r="H365" s="1">
        <f t="shared" si="378"/>
        <v>13.456133420518489</v>
      </c>
      <c r="I365" s="1">
        <f t="shared" si="378"/>
        <v>12.208488923061612</v>
      </c>
      <c r="J365" s="1">
        <f t="shared" si="378"/>
        <v>12.373481135946474</v>
      </c>
      <c r="K365" s="1">
        <f t="shared" si="378"/>
        <v>14.095230861279347</v>
      </c>
      <c r="L365" s="1">
        <f t="shared" ref="L365:O365" si="379">SUM(L366:L369)</f>
        <v>15.050743040205701</v>
      </c>
      <c r="M365" s="1">
        <f t="shared" si="379"/>
        <v>16.984658757164514</v>
      </c>
      <c r="N365" s="1">
        <f t="shared" si="379"/>
        <v>16.390508071738861</v>
      </c>
      <c r="O365" s="1">
        <f t="shared" si="379"/>
        <v>16.175477321356396</v>
      </c>
      <c r="P365" s="1">
        <f>SUM(P366:P369)</f>
        <v>16.181115185050235</v>
      </c>
      <c r="Q365" s="1">
        <f>SUM(Q366:Q369)</f>
        <v>16.201879015737148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9.1018323149702347</v>
      </c>
      <c r="G366" s="1">
        <f t="shared" ref="G366:K366" si="380">G359*IFERROR(G138/G131,0)</f>
        <v>10.268904083108414</v>
      </c>
      <c r="H366" s="1">
        <f t="shared" si="380"/>
        <v>11.709298960151994</v>
      </c>
      <c r="I366" s="1">
        <f t="shared" si="380"/>
        <v>10.348342031526089</v>
      </c>
      <c r="J366" s="1">
        <f t="shared" si="380"/>
        <v>10.479452080642352</v>
      </c>
      <c r="K366" s="1">
        <f t="shared" si="380"/>
        <v>9.9999053021860274</v>
      </c>
      <c r="L366" s="1">
        <f t="shared" ref="L366:O366" si="381">L359*IFERROR(L138/L131,0)</f>
        <v>6.0676792808718831</v>
      </c>
      <c r="M366" s="1">
        <f t="shared" si="381"/>
        <v>7.1706503683003415</v>
      </c>
      <c r="N366" s="1">
        <f t="shared" si="381"/>
        <v>6.8372686513819607</v>
      </c>
      <c r="O366" s="1">
        <f t="shared" si="381"/>
        <v>6.6805665667951688</v>
      </c>
      <c r="P366" s="1">
        <f t="shared" ref="P366:Q371" si="382">P359*IFERROR(P138/P131,0)</f>
        <v>6.6768544827792331</v>
      </c>
      <c r="Q366" s="1">
        <f t="shared" si="382"/>
        <v>6.6863710594262642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1.7339275288967999</v>
      </c>
      <c r="L367" s="1">
        <f t="shared" ref="L367:O367" si="384">L360*IFERROR(L139/L132,0)</f>
        <v>6.4159144234393271</v>
      </c>
      <c r="M367" s="1">
        <f t="shared" si="384"/>
        <v>7.1702795640024988</v>
      </c>
      <c r="N367" s="1">
        <f t="shared" si="384"/>
        <v>6.8368674362261448</v>
      </c>
      <c r="O367" s="1">
        <f t="shared" si="384"/>
        <v>6.6802223116339814</v>
      </c>
      <c r="P367" s="1">
        <f t="shared" si="382"/>
        <v>6.6765265145689074</v>
      </c>
      <c r="Q367" s="1">
        <f t="shared" si="382"/>
        <v>6.686128024143315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1.9487641192530678</v>
      </c>
      <c r="G368" s="1">
        <f t="shared" si="385"/>
        <v>1.8463304145781354</v>
      </c>
      <c r="H368" s="1">
        <f t="shared" si="385"/>
        <v>1.7468344603664945</v>
      </c>
      <c r="I368" s="1">
        <f t="shared" si="385"/>
        <v>1.8601468915355224</v>
      </c>
      <c r="J368" s="1">
        <f t="shared" si="385"/>
        <v>1.8940290553041219</v>
      </c>
      <c r="K368" s="1">
        <f t="shared" si="385"/>
        <v>2.167518585293938</v>
      </c>
      <c r="L368" s="1">
        <f t="shared" ref="L368:O368" si="386">L361*IFERROR(L140/L133,0)</f>
        <v>1.8808551407163487</v>
      </c>
      <c r="M368" s="1">
        <f t="shared" si="386"/>
        <v>1.9073856261798925</v>
      </c>
      <c r="N368" s="1">
        <f t="shared" si="386"/>
        <v>2.0142541438398029</v>
      </c>
      <c r="O368" s="1">
        <f t="shared" si="386"/>
        <v>2.1286654669880751</v>
      </c>
      <c r="P368" s="1">
        <f t="shared" si="382"/>
        <v>2.1420781483466502</v>
      </c>
      <c r="Q368" s="1">
        <f t="shared" si="382"/>
        <v>2.1427469071035983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0.19387944490258133</v>
      </c>
      <c r="L369" s="1">
        <f t="shared" ref="L369:O369" si="388">L362*IFERROR(L141/L134,0)</f>
        <v>0.68629419517814128</v>
      </c>
      <c r="M369" s="1">
        <f t="shared" si="388"/>
        <v>0.73634319868177889</v>
      </c>
      <c r="N369" s="1">
        <f t="shared" si="388"/>
        <v>0.70211784029095414</v>
      </c>
      <c r="O369" s="1">
        <f t="shared" si="388"/>
        <v>0.68602297593916928</v>
      </c>
      <c r="P369" s="1">
        <f t="shared" si="382"/>
        <v>0.68565603935544472</v>
      </c>
      <c r="Q369" s="1">
        <f t="shared" si="382"/>
        <v>0.68663302506397128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11.445085535958004</v>
      </c>
      <c r="G372" s="1">
        <f t="shared" ref="G372:K372" si="393">SUM(G373:G378)</f>
        <v>12.548273292728453</v>
      </c>
      <c r="H372" s="1">
        <f t="shared" si="393"/>
        <v>14.089844239621542</v>
      </c>
      <c r="I372" s="1">
        <f t="shared" si="393"/>
        <v>12.90286202148228</v>
      </c>
      <c r="J372" s="1">
        <f t="shared" si="393"/>
        <v>13.143245874415749</v>
      </c>
      <c r="K372" s="1">
        <f t="shared" si="393"/>
        <v>14.967206451641861</v>
      </c>
      <c r="L372" s="1">
        <f t="shared" ref="L372:O372" si="394">SUM(L373:L378)</f>
        <v>16.05684061048812</v>
      </c>
      <c r="M372" s="1">
        <f t="shared" si="394"/>
        <v>19.644127621775095</v>
      </c>
      <c r="N372" s="1">
        <f t="shared" si="394"/>
        <v>18.807336437590411</v>
      </c>
      <c r="O372" s="1">
        <f t="shared" si="394"/>
        <v>18.593603599878108</v>
      </c>
      <c r="P372" s="1">
        <f>SUM(P373:P378)</f>
        <v>18.600956657729068</v>
      </c>
      <c r="Q372" s="1">
        <f>SUM(Q373:Q378)</f>
        <v>18.622327974800331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9.1018323149702347</v>
      </c>
      <c r="G373" s="1">
        <f t="shared" si="395"/>
        <v>10.268904083108412</v>
      </c>
      <c r="H373" s="1">
        <f t="shared" si="395"/>
        <v>11.709298960151994</v>
      </c>
      <c r="I373" s="1">
        <f t="shared" si="395"/>
        <v>10.348342031526089</v>
      </c>
      <c r="J373" s="1">
        <f t="shared" si="395"/>
        <v>10.479452080642352</v>
      </c>
      <c r="K373" s="1">
        <f t="shared" si="395"/>
        <v>9.9999053021860274</v>
      </c>
      <c r="L373" s="1">
        <f t="shared" ref="L373:O373" si="396">L366*IFERROR(L145/L138,0)</f>
        <v>6.0676792808718831</v>
      </c>
      <c r="M373" s="1">
        <f t="shared" si="396"/>
        <v>7.1706503683003415</v>
      </c>
      <c r="N373" s="1">
        <f t="shared" si="396"/>
        <v>6.8372686513819607</v>
      </c>
      <c r="O373" s="1">
        <f t="shared" si="396"/>
        <v>6.6805665667951688</v>
      </c>
      <c r="P373" s="1">
        <f t="shared" ref="P373:Q376" si="397">P366*IFERROR(P145/P138,0)</f>
        <v>6.6768544827792331</v>
      </c>
      <c r="Q373" s="1">
        <f t="shared" si="397"/>
        <v>6.6863710594262642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1.7339275288967999</v>
      </c>
      <c r="L374" s="1">
        <f t="shared" ref="L374:O374" si="399">L367*IFERROR(L146/L139,0)</f>
        <v>6.4159144234393271</v>
      </c>
      <c r="M374" s="1">
        <f t="shared" si="399"/>
        <v>7.1702795640024988</v>
      </c>
      <c r="N374" s="1">
        <f t="shared" si="399"/>
        <v>6.8368674362261448</v>
      </c>
      <c r="O374" s="1">
        <f t="shared" si="399"/>
        <v>6.6802223116339814</v>
      </c>
      <c r="P374" s="1">
        <f t="shared" si="397"/>
        <v>6.6765265145689074</v>
      </c>
      <c r="Q374" s="1">
        <f t="shared" si="397"/>
        <v>6.686128024143315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1.9487641192530678</v>
      </c>
      <c r="G375" s="1">
        <f t="shared" si="400"/>
        <v>1.8463304145781354</v>
      </c>
      <c r="H375" s="1">
        <f t="shared" si="400"/>
        <v>1.7468344603664949</v>
      </c>
      <c r="I375" s="1">
        <f t="shared" si="400"/>
        <v>1.8601468915355224</v>
      </c>
      <c r="J375" s="1">
        <f t="shared" si="400"/>
        <v>1.8940290553041219</v>
      </c>
      <c r="K375" s="1">
        <f t="shared" si="400"/>
        <v>2.167518585293938</v>
      </c>
      <c r="L375" s="1">
        <f t="shared" ref="L375:O375" si="401">L368*IFERROR(L147/L140,0)</f>
        <v>1.8808551407163487</v>
      </c>
      <c r="M375" s="1">
        <f t="shared" si="401"/>
        <v>1.9073856261798925</v>
      </c>
      <c r="N375" s="1">
        <f t="shared" si="401"/>
        <v>2.0142541438398029</v>
      </c>
      <c r="O375" s="1">
        <f t="shared" si="401"/>
        <v>2.1286654669880751</v>
      </c>
      <c r="P375" s="1">
        <f t="shared" si="397"/>
        <v>2.1420781483466502</v>
      </c>
      <c r="Q375" s="1">
        <f t="shared" si="397"/>
        <v>2.1427469071035983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0.19387944490258133</v>
      </c>
      <c r="L376" s="1">
        <f t="shared" ref="L376:O376" si="403">L369*IFERROR(L148/L141,0)</f>
        <v>0.68629419517814105</v>
      </c>
      <c r="M376" s="1">
        <f t="shared" si="403"/>
        <v>0.73634319868177889</v>
      </c>
      <c r="N376" s="1">
        <f t="shared" si="403"/>
        <v>0.70211784029095414</v>
      </c>
      <c r="O376" s="1">
        <f t="shared" si="403"/>
        <v>0.68602297593916928</v>
      </c>
      <c r="P376" s="1">
        <f t="shared" si="397"/>
        <v>0.68565603935544472</v>
      </c>
      <c r="Q376" s="1">
        <f t="shared" si="397"/>
        <v>0.68663302506397128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0.39448910173470164</v>
      </c>
      <c r="G377" s="1">
        <f t="shared" ref="G377:K377" si="404">G363</f>
        <v>0.43303879504190601</v>
      </c>
      <c r="H377" s="1">
        <f t="shared" si="404"/>
        <v>0.63371081910305238</v>
      </c>
      <c r="I377" s="1">
        <f t="shared" si="404"/>
        <v>0.6943730984206683</v>
      </c>
      <c r="J377" s="1">
        <f t="shared" si="404"/>
        <v>0.7697647384692754</v>
      </c>
      <c r="K377" s="1">
        <f t="shared" si="404"/>
        <v>0.78984786595901724</v>
      </c>
      <c r="L377" s="1">
        <f t="shared" ref="L377:O377" si="405">L363</f>
        <v>7.6619702525176315E-3</v>
      </c>
      <c r="M377" s="1">
        <f t="shared" si="405"/>
        <v>3.5644471966692023E-3</v>
      </c>
      <c r="N377" s="1">
        <f t="shared" si="405"/>
        <v>5.4282438171733682E-3</v>
      </c>
      <c r="O377" s="1">
        <f t="shared" si="405"/>
        <v>4.5112608441537803E-3</v>
      </c>
      <c r="P377" s="1">
        <f>P363</f>
        <v>2.2412240455951605E-3</v>
      </c>
      <c r="Q377" s="1">
        <f>Q363</f>
        <v>1.2094026796398126E-3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8.2127724403497512E-2</v>
      </c>
      <c r="L378" s="1">
        <f t="shared" ref="L378:O378" si="407">L364</f>
        <v>0.99843560002990162</v>
      </c>
      <c r="M378" s="1">
        <f t="shared" si="407"/>
        <v>2.6559044174139124</v>
      </c>
      <c r="N378" s="1">
        <f t="shared" si="407"/>
        <v>2.4114001220343746</v>
      </c>
      <c r="O378" s="1">
        <f t="shared" si="407"/>
        <v>2.4136150176775564</v>
      </c>
      <c r="P378" s="1">
        <f>P364</f>
        <v>2.4176002486332373</v>
      </c>
      <c r="Q378" s="1">
        <f>Q364</f>
        <v>2.419239556383546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0.43705532667403535</v>
      </c>
      <c r="G379" s="1">
        <f t="shared" ref="G379:K379" si="408">SUM(G380:G386)</f>
        <v>0.48258398209673836</v>
      </c>
      <c r="H379" s="1">
        <f t="shared" si="408"/>
        <v>1.6034899496215316</v>
      </c>
      <c r="I379" s="1">
        <f t="shared" si="408"/>
        <v>1.7208383660275242</v>
      </c>
      <c r="J379" s="1">
        <f t="shared" si="408"/>
        <v>1.7436002964617365</v>
      </c>
      <c r="K379" s="1">
        <f t="shared" si="408"/>
        <v>3.079157707305924</v>
      </c>
      <c r="L379" s="1">
        <f t="shared" ref="L379:O379" si="409">SUM(L380:L386)</f>
        <v>4.8712000208440633</v>
      </c>
      <c r="M379" s="1">
        <f t="shared" si="409"/>
        <v>5.2303589197157985</v>
      </c>
      <c r="N379" s="1">
        <f t="shared" si="409"/>
        <v>6.2731266952419062</v>
      </c>
      <c r="O379" s="1">
        <f t="shared" si="409"/>
        <v>6.4020168947731353</v>
      </c>
      <c r="P379" s="1">
        <f>SUM(P380:P386)</f>
        <v>6.4157264283715056</v>
      </c>
      <c r="Q379" s="1">
        <f>SUM(Q380:Q386)</f>
        <v>6.4762067252506244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0.25578163345691213</v>
      </c>
      <c r="G380" s="1">
        <f>IFERROR(G152/SUM(G152,G207),0)*'[1]Electricity and CHPs_IN'!C$25</f>
        <v>3.3378875985082619E-5</v>
      </c>
      <c r="H380" s="1">
        <f>IFERROR(H152/SUM(H152,H207),0)*'[1]Electricity and CHPs_IN'!D$25</f>
        <v>0.4574006560884108</v>
      </c>
      <c r="I380" s="1">
        <f>IFERROR(I152/SUM(I152,I207),0)*'[1]Electricity and CHPs_IN'!E$25</f>
        <v>7.3060830387378581E-3</v>
      </c>
      <c r="J380" s="1">
        <f>IFERROR(J152/SUM(J152,J207),0)*'[1]Electricity and CHPs_IN'!F$25</f>
        <v>1.2649922656660645E-2</v>
      </c>
      <c r="K380" s="1">
        <f>IFERROR(K152/SUM(K152,K207),0)*'[1]Electricity and CHPs_IN'!G$25</f>
        <v>0.46928660141555806</v>
      </c>
      <c r="L380" s="1">
        <f>IFERROR(L152/SUM(L152,L207),0)*'[1]Electricity and CHPs_IN'!H$25</f>
        <v>0.87617594235183616</v>
      </c>
      <c r="M380" s="1">
        <f>IFERROR(M152/SUM(M152,M207),0)*'[1]Electricity and CHPs_IN'!I$25</f>
        <v>0.64332308391426607</v>
      </c>
      <c r="N380" s="1">
        <f>IFERROR(N152/SUM(N152,N207),0)*'[1]Electricity and CHPs_IN'!J$25</f>
        <v>0.56138452066990985</v>
      </c>
      <c r="O380" s="1">
        <f>IFERROR(O152/SUM(O152,O207),0)*'[1]Electricity and CHPs_IN'!K$25</f>
        <v>0.63834763458403354</v>
      </c>
      <c r="P380" s="1">
        <f>IFERROR(P152/SUM(P152,P207),0)*'[1]Electricity and CHPs_IN'!L$25</f>
        <v>0.65576234175473624</v>
      </c>
      <c r="Q380" s="1">
        <f>IFERROR(Q152/SUM(Q152,Q207),0)*'[1]Electricity and CHPs_IN'!M$25</f>
        <v>0.66481331154673939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1.1374553493614664E-2</v>
      </c>
      <c r="L381" s="1">
        <f>'[1]Electricity and CHPs_IN'!H$31</f>
        <v>1.9103577297220987E-2</v>
      </c>
      <c r="M381" s="1">
        <f>'[1]Electricity and CHPs_IN'!I$31</f>
        <v>3.0853504066647039E-2</v>
      </c>
      <c r="N381" s="1">
        <f>'[1]Electricity and CHPs_IN'!J$31</f>
        <v>1.4888435141246692</v>
      </c>
      <c r="O381" s="1">
        <f>'[1]Electricity and CHPs_IN'!K$31</f>
        <v>1.5930259649139669</v>
      </c>
      <c r="P381" s="1">
        <f>'[1]Electricity and CHPs_IN'!L$31</f>
        <v>1.6760429713666556</v>
      </c>
      <c r="Q381" s="1">
        <f>'[1]Electricity and CHPs_IN'!M$31</f>
        <v>1.7196418564066349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0.18127369321712319</v>
      </c>
      <c r="G382" s="1">
        <f>IFERROR(G154/SUM(G154,G283),0)*'[1]Electricity and CHPs_IN'!C$42</f>
        <v>0.48255060322075327</v>
      </c>
      <c r="H382" s="1">
        <f>IFERROR(H154/SUM(H154,H283),0)*'[1]Electricity and CHPs_IN'!D$42</f>
        <v>1.1460892935331208</v>
      </c>
      <c r="I382" s="1">
        <f>IFERROR(I154/SUM(I154,I283),0)*'[1]Electricity and CHPs_IN'!E$42</f>
        <v>1.6891831051599095</v>
      </c>
      <c r="J382" s="1">
        <f>IFERROR(J154/SUM(J154,J283),0)*'[1]Electricity and CHPs_IN'!F$42</f>
        <v>1.6853764833477187</v>
      </c>
      <c r="K382" s="1">
        <f>IFERROR(K154/SUM(K154,K283),0)*'[1]Electricity and CHPs_IN'!G$42</f>
        <v>0.86139545307373921</v>
      </c>
      <c r="L382" s="1">
        <f>IFERROR(L154/SUM(L154,L283),0)*'[1]Electricity and CHPs_IN'!H$42</f>
        <v>0.38957133520658899</v>
      </c>
      <c r="M382" s="1">
        <f>IFERROR(M154/SUM(M154,M283),0)*'[1]Electricity and CHPs_IN'!I$42</f>
        <v>0.33841518901323175</v>
      </c>
      <c r="N382" s="1">
        <f>IFERROR(N154/SUM(N154,N283),0)*'[1]Electricity and CHPs_IN'!J$42</f>
        <v>1.5158723276442857E-2</v>
      </c>
      <c r="O382" s="1">
        <f>IFERROR(O154/SUM(O154,O283),0)*'[1]Electricity and CHPs_IN'!K$42</f>
        <v>9.488007080506098E-3</v>
      </c>
      <c r="P382" s="1">
        <f>IFERROR(P154/SUM(P154,P283),0)*'[1]Electricity and CHPs_IN'!L$42</f>
        <v>7.2472052396707924E-3</v>
      </c>
      <c r="Q382" s="1">
        <f>IFERROR(Q154/SUM(Q154,Q283),0)*'[1]Electricity and CHPs_IN'!M$42</f>
        <v>9.7529983984416396E-3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1.6165498180890281</v>
      </c>
      <c r="L383" s="1">
        <f>IFERROR(L155/SUM(L155,L284),0)*'[1]Electricity and CHPs_IN'!H$43</f>
        <v>3.4146498098474467</v>
      </c>
      <c r="M383" s="1">
        <f>IFERROR(M155/SUM(M155,M284),0)*'[1]Electricity and CHPs_IN'!I$43</f>
        <v>3.9668942354684846</v>
      </c>
      <c r="N383" s="1">
        <f>IFERROR(N155/SUM(N155,N284),0)*'[1]Electricity and CHPs_IN'!J$43</f>
        <v>3.9480789728338341</v>
      </c>
      <c r="O383" s="1">
        <f>IFERROR(O155/SUM(O155,O284),0)*'[1]Electricity and CHPs_IN'!K$43</f>
        <v>3.9700319158726995</v>
      </c>
      <c r="P383" s="1">
        <f>IFERROR(P155/SUM(P155,P284),0)*'[1]Electricity and CHPs_IN'!L$43</f>
        <v>3.9664368476957064</v>
      </c>
      <c r="Q383" s="1">
        <f>IFERROR(Q155/SUM(Q155,Q284),0)*'[1]Electricity and CHPs_IN'!M$43</f>
        <v>3.9693107612540439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7.431765384906381E-3</v>
      </c>
      <c r="J384" s="1">
        <f>IFERROR(J156/SUM(J285,J156),0)*'[1]Electricity and CHPs_IN'!F$50</f>
        <v>1.3978406695094923E-2</v>
      </c>
      <c r="K384" s="1">
        <f>IFERROR(K156/SUM(K285,K156),0)*'[1]Electricity and CHPs_IN'!G$50</f>
        <v>2.2258241850342499E-2</v>
      </c>
      <c r="L384" s="1">
        <f>IFERROR(L156/SUM(L285,L156),0)*'[1]Electricity and CHPs_IN'!H$50</f>
        <v>2.2495222408764639E-2</v>
      </c>
      <c r="M384" s="1">
        <f>IFERROR(M156/SUM(M285,M156),0)*'[1]Electricity and CHPs_IN'!I$50</f>
        <v>3.5592463497661889E-2</v>
      </c>
      <c r="N384" s="1">
        <f>IFERROR(N156/SUM(N285,N156),0)*'[1]Electricity and CHPs_IN'!J$50</f>
        <v>2.7396556036623082E-2</v>
      </c>
      <c r="O384" s="1">
        <f>IFERROR(O156/SUM(O285,O156),0)*'[1]Electricity and CHPs_IN'!K$50</f>
        <v>2.7366605736622307E-2</v>
      </c>
      <c r="P384" s="1">
        <f>IFERROR(P156/SUM(P285,P156),0)*'[1]Electricity and CHPs_IN'!L$50</f>
        <v>2.1848538410595152E-2</v>
      </c>
      <c r="Q384" s="1">
        <f>IFERROR(Q156/SUM(Q285,Q156),0)*'[1]Electricity and CHPs_IN'!M$50</f>
        <v>3.0688557461348222E-2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9.613252609353095E-3</v>
      </c>
      <c r="J385" s="1">
        <f>IFERROR(J157/SUM(J286,J157),0)*'[1]Electricity and CHPs_IN'!F$53</f>
        <v>2.0050259850915689E-2</v>
      </c>
      <c r="K385" s="1">
        <f>IFERROR(K157/SUM(K286,K157),0)*'[1]Electricity and CHPs_IN'!G$53</f>
        <v>7.9593950135719252E-2</v>
      </c>
      <c r="L385" s="1">
        <f>IFERROR(L157/SUM(L286,L157),0)*'[1]Electricity and CHPs_IN'!H$53</f>
        <v>0.13245124107935655</v>
      </c>
      <c r="M385" s="1">
        <f>IFERROR(M157/SUM(M286,M157),0)*'[1]Electricity and CHPs_IN'!I$53</f>
        <v>0.20127406207931395</v>
      </c>
      <c r="N385" s="1">
        <f>IFERROR(N157/SUM(N286,N157),0)*'[1]Electricity and CHPs_IN'!J$53</f>
        <v>0.20248511839523201</v>
      </c>
      <c r="O385" s="1">
        <f>IFERROR(O157/SUM(O286,O157),0)*'[1]Electricity and CHPs_IN'!K$53</f>
        <v>0.14372995083539791</v>
      </c>
      <c r="P385" s="1">
        <f>IFERROR(P157/SUM(P286,P157),0)*'[1]Electricity and CHPs_IN'!L$53</f>
        <v>7.1944576540138666E-2</v>
      </c>
      <c r="Q385" s="1">
        <f>IFERROR(Q157/SUM(Q286,Q157),0)*'[1]Electricity and CHPs_IN'!M$53</f>
        <v>5.6966280356683531E-2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7.3041598346173841E-3</v>
      </c>
      <c r="J386" s="1">
        <f>IFERROR(J158/SUM(J287,J158),0)*'[1]Electricity and CHPs_IN'!F$56</f>
        <v>1.1545223911346391E-2</v>
      </c>
      <c r="K386" s="1">
        <f>IFERROR(K158/SUM(K287,K158),0)*'[1]Electricity and CHPs_IN'!G$56</f>
        <v>1.8699089247922074E-2</v>
      </c>
      <c r="L386" s="1">
        <f>IFERROR(L158/SUM(L287,L158),0)*'[1]Electricity and CHPs_IN'!H$56</f>
        <v>1.6752892652849981E-2</v>
      </c>
      <c r="M386" s="1">
        <f>IFERROR(M158/SUM(M287,M158),0)*'[1]Electricity and CHPs_IN'!I$56</f>
        <v>1.4006381676192984E-2</v>
      </c>
      <c r="N386" s="1">
        <f>IFERROR(N158/SUM(N287,N158),0)*'[1]Electricity and CHPs_IN'!J$56</f>
        <v>2.9779289905195266E-2</v>
      </c>
      <c r="O386" s="1">
        <f>IFERROR(O158/SUM(O287,O158),0)*'[1]Electricity and CHPs_IN'!K$56</f>
        <v>2.0026815749908781E-2</v>
      </c>
      <c r="P386" s="1">
        <f>IFERROR(P158/SUM(P287,P158),0)*'[1]Electricity and CHPs_IN'!L$56</f>
        <v>1.6443947364003036E-2</v>
      </c>
      <c r="Q386" s="1">
        <f>IFERROR(Q158/SUM(Q287,Q158),0)*'[1]Electricity and CHPs_IN'!M$56</f>
        <v>2.5032959826733394E-2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0.5452924479391601</v>
      </c>
      <c r="H387" s="1">
        <f t="shared" si="410"/>
        <v>0.5031650462727093</v>
      </c>
      <c r="I387" s="1">
        <f t="shared" si="410"/>
        <v>2.0502658056706098</v>
      </c>
      <c r="J387" s="1">
        <f t="shared" si="410"/>
        <v>3.6358446260336299</v>
      </c>
      <c r="K387" s="1">
        <f t="shared" si="410"/>
        <v>4.6800150618104803</v>
      </c>
      <c r="L387" s="1">
        <f t="shared" si="410"/>
        <v>10.322089637630331</v>
      </c>
      <c r="M387" s="1">
        <f t="shared" si="410"/>
        <v>11.73693700365267</v>
      </c>
      <c r="N387" s="1">
        <f t="shared" si="410"/>
        <v>11.738747287251053</v>
      </c>
      <c r="O387" s="1">
        <f t="shared" si="410"/>
        <v>11.741653588389758</v>
      </c>
      <c r="P387" s="1">
        <f>P388</f>
        <v>11.741684915854778</v>
      </c>
      <c r="Q387" s="1">
        <f>Q388</f>
        <v>11.74986013165384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0.5452924479391601</v>
      </c>
      <c r="H388" s="1">
        <f>'[1]Electricity and CHPs_IN'!D$33</f>
        <v>0.5031650462727093</v>
      </c>
      <c r="I388" s="1">
        <f>'[1]Electricity and CHPs_IN'!E$33</f>
        <v>2.0502658056706098</v>
      </c>
      <c r="J388" s="1">
        <f>'[1]Electricity and CHPs_IN'!F$33</f>
        <v>3.6358446260336299</v>
      </c>
      <c r="K388" s="1">
        <f>'[1]Electricity and CHPs_IN'!G$33</f>
        <v>4.6800150618104803</v>
      </c>
      <c r="L388" s="1">
        <f>'[1]Electricity and CHPs_IN'!H$33</f>
        <v>10.322089637630331</v>
      </c>
      <c r="M388" s="1">
        <f>'[1]Electricity and CHPs_IN'!I$33</f>
        <v>11.73693700365267</v>
      </c>
      <c r="N388" s="1">
        <f>'[1]Electricity and CHPs_IN'!J$33</f>
        <v>11.738747287251053</v>
      </c>
      <c r="O388" s="1">
        <f>'[1]Electricity and CHPs_IN'!K$33</f>
        <v>11.741653588389758</v>
      </c>
      <c r="P388" s="1">
        <f>'[1]Electricity and CHPs_IN'!L$33</f>
        <v>11.741684915854778</v>
      </c>
      <c r="Q388" s="1">
        <f>'[1]Electricity and CHPs_IN'!M$33</f>
        <v>11.74986013165384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12.821417225505586</v>
      </c>
      <c r="H389" s="1">
        <f t="shared" si="411"/>
        <v>28.8007071229856</v>
      </c>
      <c r="I389" s="1">
        <f t="shared" si="411"/>
        <v>46.739193456607566</v>
      </c>
      <c r="J389" s="1">
        <f t="shared" si="411"/>
        <v>79.296741450081655</v>
      </c>
      <c r="K389" s="1">
        <f t="shared" si="411"/>
        <v>122.92428876277995</v>
      </c>
      <c r="L389" s="1">
        <f t="shared" ref="L389:O389" si="412">SUM(L390:L394)</f>
        <v>148.87269050039694</v>
      </c>
      <c r="M389" s="1">
        <f t="shared" si="412"/>
        <v>163.14304745373951</v>
      </c>
      <c r="N389" s="1">
        <f t="shared" si="412"/>
        <v>168.8043915836808</v>
      </c>
      <c r="O389" s="1">
        <f t="shared" si="412"/>
        <v>174.08608554329948</v>
      </c>
      <c r="P389" s="1">
        <f>SUM(P390:P394)</f>
        <v>168.84739644186928</v>
      </c>
      <c r="Q389" s="1">
        <f>SUM(Q390:Q394)</f>
        <v>171.49961311180869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2.0850090911843887E-3</v>
      </c>
      <c r="I390" s="1">
        <f>'[1]Electricity and CHPs_IN'!E34</f>
        <v>0.34398477930537613</v>
      </c>
      <c r="J390" s="1">
        <f>'[1]Electricity and CHPs_IN'!F34</f>
        <v>2.3202572876412413</v>
      </c>
      <c r="K390" s="1">
        <f>'[1]Electricity and CHPs_IN'!G34</f>
        <v>15.871968045589593</v>
      </c>
      <c r="L390" s="1">
        <f>'[1]Electricity and CHPs_IN'!H34</f>
        <v>22.845822250475283</v>
      </c>
      <c r="M390" s="1">
        <f>'[1]Electricity and CHPs_IN'!I34</f>
        <v>29.253961763105742</v>
      </c>
      <c r="N390" s="1">
        <f>'[1]Electricity and CHPs_IN'!J34</f>
        <v>28.085609141053464</v>
      </c>
      <c r="O390" s="1">
        <f>'[1]Electricity and CHPs_IN'!K34</f>
        <v>26.189218245423262</v>
      </c>
      <c r="P390" s="1">
        <f>'[1]Electricity and CHPs_IN'!L34</f>
        <v>13.406273770003521</v>
      </c>
      <c r="Q390" s="1">
        <f>'[1]Electricity and CHPs_IN'!M34</f>
        <v>8.1293514099909565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4.848622581599515</v>
      </c>
      <c r="H391" s="1">
        <f>'[1]Electricity and CHPs_IN'!D35</f>
        <v>8.189741136235714</v>
      </c>
      <c r="I391" s="1">
        <f>'[1]Electricity and CHPs_IN'!E35</f>
        <v>9.6059167018447766</v>
      </c>
      <c r="J391" s="1">
        <f>'[1]Electricity and CHPs_IN'!F35</f>
        <v>19.784525181277605</v>
      </c>
      <c r="K391" s="1">
        <f>'[1]Electricity and CHPs_IN'!G35</f>
        <v>20.793887463215981</v>
      </c>
      <c r="L391" s="1">
        <f>'[1]Electricity and CHPs_IN'!H35</f>
        <v>21.8545969570627</v>
      </c>
      <c r="M391" s="1">
        <f>'[1]Electricity and CHPs_IN'!I35</f>
        <v>22.969406197628928</v>
      </c>
      <c r="N391" s="1">
        <f>'[1]Electricity and CHPs_IN'!J35</f>
        <v>24.141077541717202</v>
      </c>
      <c r="O391" s="1">
        <f>'[1]Electricity and CHPs_IN'!K35</f>
        <v>25.372516195351878</v>
      </c>
      <c r="P391" s="1">
        <f>'[1]Electricity and CHPs_IN'!L35</f>
        <v>26.666771214651042</v>
      </c>
      <c r="Q391" s="1">
        <f>'[1]Electricity and CHPs_IN'!M35</f>
        <v>28.027046923843123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3.3907083844530841</v>
      </c>
      <c r="H392" s="1">
        <f>'[1]Electricity and CHPs_IN'!D36</f>
        <v>10.859760568878658</v>
      </c>
      <c r="I392" s="1">
        <f>'[1]Electricity and CHPs_IN'!E36</f>
        <v>18.91628855318044</v>
      </c>
      <c r="J392" s="1">
        <f>'[1]Electricity and CHPs_IN'!F36</f>
        <v>19.890830261964396</v>
      </c>
      <c r="K392" s="1">
        <f>'[1]Electricity and CHPs_IN'!G36</f>
        <v>20.905876352259401</v>
      </c>
      <c r="L392" s="1">
        <f>'[1]Electricity and CHPs_IN'!H36</f>
        <v>34.689461171926496</v>
      </c>
      <c r="M392" s="1">
        <f>'[1]Electricity and CHPs_IN'!I36</f>
        <v>37.892469390250668</v>
      </c>
      <c r="N392" s="1">
        <f>'[1]Electricity and CHPs_IN'!J36</f>
        <v>39.825369185102332</v>
      </c>
      <c r="O392" s="1">
        <f>'[1]Electricity and CHPs_IN'!K36</f>
        <v>41.856868627056905</v>
      </c>
      <c r="P392" s="1">
        <f>'[1]Electricity and CHPs_IN'!L36</f>
        <v>43.992002980654647</v>
      </c>
      <c r="Q392" s="1">
        <f>'[1]Electricity and CHPs_IN'!M36</f>
        <v>46.236084898110136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1.2876308948269481</v>
      </c>
      <c r="H393" s="1">
        <f>'[1]Electricity and CHPs_IN'!D37</f>
        <v>5.8107426843570593</v>
      </c>
      <c r="I393" s="1">
        <f>'[1]Electricity and CHPs_IN'!E37</f>
        <v>13.460685009041196</v>
      </c>
      <c r="J393" s="1">
        <f>'[1]Electricity and CHPs_IN'!F37</f>
        <v>32.661758365415011</v>
      </c>
      <c r="K393" s="1">
        <f>'[1]Electricity and CHPs_IN'!G37</f>
        <v>37.625742546118339</v>
      </c>
      <c r="L393" s="1">
        <f>'[1]Electricity and CHPs_IN'!H37</f>
        <v>40.341592519663109</v>
      </c>
      <c r="M393" s="1">
        <f>'[1]Electricity and CHPs_IN'!I37</f>
        <v>42.399485518704381</v>
      </c>
      <c r="N393" s="1">
        <f>'[1]Electricity and CHPs_IN'!J37</f>
        <v>44.562288276178961</v>
      </c>
      <c r="O393" s="1">
        <f>'[1]Electricity and CHPs_IN'!K37</f>
        <v>46.835417453106203</v>
      </c>
      <c r="P393" s="1">
        <f>'[1]Electricity and CHPs_IN'!L37</f>
        <v>49.224505089101967</v>
      </c>
      <c r="Q393" s="1">
        <f>'[1]Electricity and CHPs_IN'!M37</f>
        <v>51.735474014373267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3.2944553646260388</v>
      </c>
      <c r="H394" s="1">
        <f>'[1]Electricity and CHPs_IN'!D38</f>
        <v>3.9383777244229843</v>
      </c>
      <c r="I394" s="1">
        <f>'[1]Electricity and CHPs_IN'!E38</f>
        <v>4.4123184132357789</v>
      </c>
      <c r="J394" s="1">
        <f>'[1]Electricity and CHPs_IN'!F38</f>
        <v>4.6393703537834092</v>
      </c>
      <c r="K394" s="1">
        <f>'[1]Electricity and CHPs_IN'!G38</f>
        <v>27.726814355596641</v>
      </c>
      <c r="L394" s="1">
        <f>'[1]Electricity and CHPs_IN'!H38</f>
        <v>29.14121760126935</v>
      </c>
      <c r="M394" s="1">
        <f>'[1]Electricity and CHPs_IN'!I38</f>
        <v>30.627724584049794</v>
      </c>
      <c r="N394" s="1">
        <f>'[1]Electricity and CHPs_IN'!J38</f>
        <v>32.190047439628827</v>
      </c>
      <c r="O394" s="1">
        <f>'[1]Electricity and CHPs_IN'!K38</f>
        <v>33.832065022361249</v>
      </c>
      <c r="P394" s="1">
        <f>'[1]Electricity and CHPs_IN'!L38</f>
        <v>35.557843387458092</v>
      </c>
      <c r="Q394" s="1">
        <f>'[1]Electricity and CHPs_IN'!M38</f>
        <v>37.371655865491206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0.89780303555435148</v>
      </c>
      <c r="M396" s="1">
        <f>'[1]Electricity and CHPs_IN'!I$32</f>
        <v>2.1760440254572577</v>
      </c>
      <c r="N396" s="1">
        <f>'[1]Electricity and CHPs_IN'!J$32</f>
        <v>2.0710398289073835</v>
      </c>
      <c r="O396" s="1">
        <f>'[1]Electricity and CHPs_IN'!K$32</f>
        <v>0.98264743183364012</v>
      </c>
      <c r="P396" s="1">
        <f>'[1]Electricity and CHPs_IN'!L$32</f>
        <v>1.9085673499328382</v>
      </c>
      <c r="Q396" s="1">
        <f>'[1]Electricity and CHPs_IN'!M$32</f>
        <v>1.4045010838404723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1.3750006208171303E-2</v>
      </c>
      <c r="J397" s="1">
        <f t="shared" ref="J397" si="417">SUM(J398:J400)</f>
        <v>0.62569592366636539</v>
      </c>
      <c r="K397" s="1">
        <f t="shared" ref="K397" si="418">SUM(K398:K400)</f>
        <v>0.49903446477602992</v>
      </c>
      <c r="L397" s="1">
        <f t="shared" ref="L397:O397" si="419">SUM(L398:L400)</f>
        <v>0.49067477019224809</v>
      </c>
      <c r="M397" s="1">
        <f t="shared" si="419"/>
        <v>2.5088196777350467</v>
      </c>
      <c r="N397" s="1">
        <f t="shared" si="419"/>
        <v>3.5004131602888484</v>
      </c>
      <c r="O397" s="1">
        <f t="shared" si="419"/>
        <v>3.5615496423472091</v>
      </c>
      <c r="P397" s="1">
        <f>SUM(P398:P400)</f>
        <v>5.0179907354307627</v>
      </c>
      <c r="Q397" s="1">
        <f>SUM(Q398:Q400)</f>
        <v>5.024115616513102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5.4914217575401214E-2</v>
      </c>
      <c r="L398" s="1">
        <f>IFERROR(L170/SUM(L170,L209),0)*'[1]Electricity and CHPs_IN'!H$30</f>
        <v>5.705727321580626E-2</v>
      </c>
      <c r="M398" s="1">
        <f>IFERROR(M170/SUM(M170,M209),0)*'[1]Electricity and CHPs_IN'!I$30</f>
        <v>0.83483007122365416</v>
      </c>
      <c r="N398" s="1">
        <f>IFERROR(N170/SUM(N170,N209),0)*'[1]Electricity and CHPs_IN'!J$30</f>
        <v>0.83525909894310491</v>
      </c>
      <c r="O398" s="1">
        <f>IFERROR(O170/SUM(O170,O209),0)*'[1]Electricity and CHPs_IN'!K$30</f>
        <v>0.88440020537696407</v>
      </c>
      <c r="P398" s="1">
        <f>IFERROR(P170/SUM(P170,P209),0)*'[1]Electricity and CHPs_IN'!L$30</f>
        <v>1.1953456473564392</v>
      </c>
      <c r="Q398" s="1">
        <f>IFERROR(Q170/SUM(Q170,Q209),0)*'[1]Electricity and CHPs_IN'!M$30</f>
        <v>1.2005198908322405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0.58663555750476526</v>
      </c>
      <c r="K399" s="1">
        <f>IFERROR(K171/SUM(K171,K289),0)*'[1]Electricity and CHPs_IN'!G$46</f>
        <v>0.40673102276282241</v>
      </c>
      <c r="L399" s="1">
        <f>IFERROR(L171/SUM(L171,L289),0)*'[1]Electricity and CHPs_IN'!H$46</f>
        <v>0.40170906841032228</v>
      </c>
      <c r="M399" s="1">
        <f>IFERROR(M171/SUM(M171,M289),0)*'[1]Electricity and CHPs_IN'!I$46</f>
        <v>1.5777970119934281</v>
      </c>
      <c r="N399" s="1">
        <f>IFERROR(N171/SUM(N171,N289),0)*'[1]Electricity and CHPs_IN'!J$46</f>
        <v>2.5088915023502625</v>
      </c>
      <c r="O399" s="1">
        <f>IFERROR(O171/SUM(O171,O289),0)*'[1]Electricity and CHPs_IN'!K$46</f>
        <v>2.5400702493765741</v>
      </c>
      <c r="P399" s="1">
        <f>IFERROR(P171/SUM(P171,P289),0)*'[1]Electricity and CHPs_IN'!L$46</f>
        <v>3.6171591028240311</v>
      </c>
      <c r="Q399" s="1">
        <f>IFERROR(Q171/SUM(Q171,Q289),0)*'[1]Electricity and CHPs_IN'!M$46</f>
        <v>3.6172961214133235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1.3750006208171303E-2</v>
      </c>
      <c r="J400" s="1">
        <f>IFERROR(J172/SUM(J172,J290),0)*'[1]Electricity and CHPs_IN'!F$57</f>
        <v>3.9060366161600163E-2</v>
      </c>
      <c r="K400" s="1">
        <f>IFERROR(K172/SUM(K172,K290),0)*'[1]Electricity and CHPs_IN'!G$57</f>
        <v>3.7389224437806311E-2</v>
      </c>
      <c r="L400" s="1">
        <f>IFERROR(L172/SUM(L172,L290),0)*'[1]Electricity and CHPs_IN'!H$57</f>
        <v>3.1908428566119543E-2</v>
      </c>
      <c r="M400" s="1">
        <f>IFERROR(M172/SUM(M172,M290),0)*'[1]Electricity and CHPs_IN'!I$57</f>
        <v>9.6192594517964539E-2</v>
      </c>
      <c r="N400" s="1">
        <f>IFERROR(N172/SUM(N172,N290),0)*'[1]Electricity and CHPs_IN'!J$57</f>
        <v>0.15626255899548086</v>
      </c>
      <c r="O400" s="1">
        <f>IFERROR(O172/SUM(O172,O290),0)*'[1]Electricity and CHPs_IN'!K$57</f>
        <v>0.13707918759367077</v>
      </c>
      <c r="P400" s="1">
        <f>IFERROR(P172/SUM(P172,P290),0)*'[1]Electricity and CHPs_IN'!L$57</f>
        <v>0.20548598525029271</v>
      </c>
      <c r="Q400" s="1">
        <f>IFERROR(Q172/SUM(Q172,Q290),0)*'[1]Electricity and CHPs_IN'!M$57</f>
        <v>0.20629960426753821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0.25669062547549382</v>
      </c>
      <c r="G401" s="1">
        <f t="shared" ref="G401:K401" si="420">SUM(G402:G408)</f>
        <v>0.13698047717554585</v>
      </c>
      <c r="H401" s="1">
        <f t="shared" si="420"/>
        <v>0.15988230887892574</v>
      </c>
      <c r="I401" s="1">
        <f t="shared" si="420"/>
        <v>0.53597164803806707</v>
      </c>
      <c r="J401" s="1">
        <f t="shared" si="420"/>
        <v>1.6371817101559514</v>
      </c>
      <c r="K401" s="1">
        <f t="shared" si="420"/>
        <v>4.8812976239898491</v>
      </c>
      <c r="L401" s="1">
        <f t="shared" ref="L401:O401" si="421">SUM(L402:L408)</f>
        <v>9.12558701667432</v>
      </c>
      <c r="M401" s="1">
        <f t="shared" si="421"/>
        <v>9.5097366367187401</v>
      </c>
      <c r="N401" s="1">
        <f t="shared" si="421"/>
        <v>18.917833553571583</v>
      </c>
      <c r="O401" s="1">
        <f t="shared" si="421"/>
        <v>17.522514832247026</v>
      </c>
      <c r="P401" s="1">
        <f>SUM(P402:P408)</f>
        <v>16.662895354450843</v>
      </c>
      <c r="Q401" s="1">
        <f>SUM(Q402:Q408)</f>
        <v>17.241634951431742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0.13557119784732241</v>
      </c>
      <c r="G402" s="1">
        <f>'[1]Electricity and CHPs_IN'!C63</f>
        <v>3.0017671826532741E-2</v>
      </c>
      <c r="H402" s="1">
        <f>'[1]Electricity and CHPs_IN'!D63</f>
        <v>5.3332767281882333E-2</v>
      </c>
      <c r="I402" s="1">
        <f>'[1]Electricity and CHPs_IN'!E63</f>
        <v>0.13495768386089979</v>
      </c>
      <c r="J402" s="1">
        <f>'[1]Electricity and CHPs_IN'!F63</f>
        <v>0.10298395283377081</v>
      </c>
      <c r="K402" s="1">
        <f>'[1]Electricity and CHPs_IN'!G63</f>
        <v>9.8383014640444397E-2</v>
      </c>
      <c r="L402" s="1">
        <f>'[1]Electricity and CHPs_IN'!H63</f>
        <v>0.1349345981729127</v>
      </c>
      <c r="M402" s="1">
        <f>'[1]Electricity and CHPs_IN'!I63</f>
        <v>3.938922965060309E-2</v>
      </c>
      <c r="N402" s="1">
        <f>'[1]Electricity and CHPs_IN'!J63</f>
        <v>0.13503063064281501</v>
      </c>
      <c r="O402" s="1">
        <f>'[1]Electricity and CHPs_IN'!K63</f>
        <v>0.1351200397142753</v>
      </c>
      <c r="P402" s="1">
        <f>'[1]Electricity and CHPs_IN'!L63</f>
        <v>0.13507286585346015</v>
      </c>
      <c r="Q402" s="1">
        <f>'[1]Electricity and CHPs_IN'!M63</f>
        <v>0.13523701693212184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3.2936188468010642E-2</v>
      </c>
      <c r="G403" s="1">
        <f>'[1]Electricity and CHPs_IN'!C64</f>
        <v>2.4987764656366384E-2</v>
      </c>
      <c r="H403" s="1">
        <f>'[1]Electricity and CHPs_IN'!D64</f>
        <v>2.4633152385837322E-2</v>
      </c>
      <c r="I403" s="1">
        <f>'[1]Electricity and CHPs_IN'!E64</f>
        <v>2.9852904333766129E-2</v>
      </c>
      <c r="J403" s="1">
        <f>'[1]Electricity and CHPs_IN'!F64</f>
        <v>0.74500525843072851</v>
      </c>
      <c r="K403" s="1">
        <f>'[1]Electricity and CHPs_IN'!G64</f>
        <v>0.78067070724825749</v>
      </c>
      <c r="L403" s="1">
        <f>'[1]Electricity and CHPs_IN'!H64</f>
        <v>0.7817698005821847</v>
      </c>
      <c r="M403" s="1">
        <f>'[1]Electricity and CHPs_IN'!I64</f>
        <v>0.78232936163737876</v>
      </c>
      <c r="N403" s="1">
        <f>'[1]Electricity and CHPs_IN'!J64</f>
        <v>1.7213470228845569</v>
      </c>
      <c r="O403" s="1">
        <f>'[1]Electricity and CHPs_IN'!K64</f>
        <v>1.9403852212805828</v>
      </c>
      <c r="P403" s="1">
        <f>'[1]Electricity and CHPs_IN'!L64</f>
        <v>1.9444460997611901</v>
      </c>
      <c r="Q403" s="1">
        <f>'[1]Electricity and CHPs_IN'!M64</f>
        <v>2.2571513930634901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2.8787609394383181E-2</v>
      </c>
      <c r="G404" s="1">
        <f>'[1]Electricity and CHPs_IN'!C65</f>
        <v>2.2400606724974237E-2</v>
      </c>
      <c r="H404" s="1">
        <f>'[1]Electricity and CHPs_IN'!D65</f>
        <v>2.2157222530823917E-2</v>
      </c>
      <c r="I404" s="1">
        <f>'[1]Electricity and CHPs_IN'!E65</f>
        <v>2.7569110406475146E-2</v>
      </c>
      <c r="J404" s="1">
        <f>'[1]Electricity and CHPs_IN'!F65</f>
        <v>0.20996896754098862</v>
      </c>
      <c r="K404" s="1">
        <f>'[1]Electricity and CHPs_IN'!G65</f>
        <v>3.1800441421014867</v>
      </c>
      <c r="L404" s="1">
        <f>'[1]Electricity and CHPs_IN'!H65</f>
        <v>7.2200384584629038</v>
      </c>
      <c r="M404" s="1">
        <f>'[1]Electricity and CHPs_IN'!I65</f>
        <v>7.8729583712615492</v>
      </c>
      <c r="N404" s="1">
        <f>'[1]Electricity and CHPs_IN'!J65</f>
        <v>15.919957831331264</v>
      </c>
      <c r="O404" s="1">
        <f>'[1]Electricity and CHPs_IN'!K65</f>
        <v>14.238543518305868</v>
      </c>
      <c r="P404" s="1">
        <f>'[1]Electricity and CHPs_IN'!L65</f>
        <v>13.267724051342448</v>
      </c>
      <c r="Q404" s="1">
        <f>'[1]Electricity and CHPs_IN'!M65</f>
        <v>13.530883519122519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9.6215863178215812E-3</v>
      </c>
      <c r="G405" s="1">
        <f>'[1]Electricity and CHPs_IN'!C66</f>
        <v>9.6494400251315986E-3</v>
      </c>
      <c r="H405" s="1">
        <f>'[1]Electricity and CHPs_IN'!D66</f>
        <v>9.6999626964115963E-3</v>
      </c>
      <c r="I405" s="1">
        <f>'[1]Electricity and CHPs_IN'!E66</f>
        <v>6.1966729909762701E-2</v>
      </c>
      <c r="J405" s="1">
        <f>'[1]Electricity and CHPs_IN'!F66</f>
        <v>0.11853270552356382</v>
      </c>
      <c r="K405" s="1">
        <f>'[1]Electricity and CHPs_IN'!G66</f>
        <v>0.17651979073232704</v>
      </c>
      <c r="L405" s="1">
        <f>'[1]Electricity and CHPs_IN'!H66</f>
        <v>0.16530547926186667</v>
      </c>
      <c r="M405" s="1">
        <f>'[1]Electricity and CHPs_IN'!I66</f>
        <v>0.16934369175276076</v>
      </c>
      <c r="N405" s="1">
        <f>'[1]Electricity and CHPs_IN'!J66</f>
        <v>0.27698943194277409</v>
      </c>
      <c r="O405" s="1">
        <f>'[1]Electricity and CHPs_IN'!K66</f>
        <v>0.26911598790878799</v>
      </c>
      <c r="P405" s="1">
        <f>'[1]Electricity and CHPs_IN'!L66</f>
        <v>0.33789376221780359</v>
      </c>
      <c r="Q405" s="1">
        <f>'[1]Electricity and CHPs_IN'!M66</f>
        <v>0.29561902113854027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2.0147533453568491E-2</v>
      </c>
      <c r="G406" s="1">
        <f>'[1]Electricity and CHPs_IN'!C67</f>
        <v>2.0211075293933671E-2</v>
      </c>
      <c r="H406" s="1">
        <f>'[1]Electricity and CHPs_IN'!D67</f>
        <v>2.0249685015704101E-2</v>
      </c>
      <c r="I406" s="1">
        <f>'[1]Electricity and CHPs_IN'!E67</f>
        <v>0.10369923239027197</v>
      </c>
      <c r="J406" s="1">
        <f>'[1]Electricity and CHPs_IN'!F67</f>
        <v>0.15333771695136689</v>
      </c>
      <c r="K406" s="1">
        <f>'[1]Electricity and CHPs_IN'!G67</f>
        <v>0.19292125534716092</v>
      </c>
      <c r="L406" s="1">
        <f>'[1]Electricity and CHPs_IN'!H67</f>
        <v>0.26841174605598561</v>
      </c>
      <c r="M406" s="1">
        <f>'[1]Electricity and CHPs_IN'!I67</f>
        <v>0.24061565419534936</v>
      </c>
      <c r="N406" s="1">
        <f>'[1]Electricity and CHPs_IN'!J67</f>
        <v>0.32304687785313185</v>
      </c>
      <c r="O406" s="1">
        <f>'[1]Electricity and CHPs_IN'!K67</f>
        <v>0.34813193253503749</v>
      </c>
      <c r="P406" s="1">
        <f>'[1]Electricity and CHPs_IN'!L67</f>
        <v>0.37333250038113169</v>
      </c>
      <c r="Q406" s="1">
        <f>'[1]Electricity and CHPs_IN'!M67</f>
        <v>0.37192249181973336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2.0205970387037048E-2</v>
      </c>
      <c r="G407" s="1">
        <f>'[1]Electricity and CHPs_IN'!C68</f>
        <v>2.0268606203606182E-2</v>
      </c>
      <c r="H407" s="1">
        <f>'[1]Electricity and CHPs_IN'!D68</f>
        <v>2.0316094086580722E-2</v>
      </c>
      <c r="I407" s="1">
        <f>'[1]Electricity and CHPs_IN'!E68</f>
        <v>0.1051515391220174</v>
      </c>
      <c r="J407" s="1">
        <f>'[1]Electricity and CHPs_IN'!F68</f>
        <v>0.18274816268160649</v>
      </c>
      <c r="K407" s="1">
        <f>'[1]Electricity and CHPs_IN'!G68</f>
        <v>0.26794370756470753</v>
      </c>
      <c r="L407" s="1">
        <f>'[1]Electricity and CHPs_IN'!H68</f>
        <v>0.33136115300345781</v>
      </c>
      <c r="M407" s="1">
        <f>'[1]Electricity and CHPs_IN'!I68</f>
        <v>0.24414007945252897</v>
      </c>
      <c r="N407" s="1">
        <f>'[1]Electricity and CHPs_IN'!J68</f>
        <v>0.32620723750858538</v>
      </c>
      <c r="O407" s="1">
        <f>'[1]Electricity and CHPs_IN'!K68</f>
        <v>0.35500077755883053</v>
      </c>
      <c r="P407" s="1">
        <f>'[1]Electricity and CHPs_IN'!L68</f>
        <v>0.36285385780428703</v>
      </c>
      <c r="Q407" s="1">
        <f>'[1]Electricity and CHPs_IN'!M68</f>
        <v>0.39083035462490623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9.4205396073504706E-3</v>
      </c>
      <c r="G408" s="1">
        <f>'[1]Electricity and CHPs_IN'!C69</f>
        <v>9.4453124450010056E-3</v>
      </c>
      <c r="H408" s="1">
        <f>'[1]Electricity and CHPs_IN'!D69</f>
        <v>9.4934248816857403E-3</v>
      </c>
      <c r="I408" s="1">
        <f>'[1]Electricity and CHPs_IN'!E69</f>
        <v>7.2774448014873955E-2</v>
      </c>
      <c r="J408" s="1">
        <f>'[1]Electricity and CHPs_IN'!F69</f>
        <v>0.12460494619392598</v>
      </c>
      <c r="K408" s="1">
        <f>'[1]Electricity and CHPs_IN'!G69</f>
        <v>0.18481500635546474</v>
      </c>
      <c r="L408" s="1">
        <f>'[1]Electricity and CHPs_IN'!H69</f>
        <v>0.2237657811350085</v>
      </c>
      <c r="M408" s="1">
        <f>'[1]Electricity and CHPs_IN'!I69</f>
        <v>0.16096024876857018</v>
      </c>
      <c r="N408" s="1">
        <f>'[1]Electricity and CHPs_IN'!J69</f>
        <v>0.21525452140846277</v>
      </c>
      <c r="O408" s="1">
        <f>'[1]Electricity and CHPs_IN'!K69</f>
        <v>0.23621735494364576</v>
      </c>
      <c r="P408" s="1">
        <f>'[1]Electricity and CHPs_IN'!L69</f>
        <v>0.24157221709052429</v>
      </c>
      <c r="Q408" s="1">
        <f>'[1]Electricity and CHPs_IN'!M69</f>
        <v>0.25999115473042872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55.962402991980937</v>
      </c>
      <c r="G409" s="3">
        <f t="shared" ref="G409:K409" si="423">G410+G463</f>
        <v>54.977772046487686</v>
      </c>
      <c r="H409" s="3">
        <f t="shared" si="423"/>
        <v>56.589975085568071</v>
      </c>
      <c r="I409" s="3">
        <f t="shared" si="423"/>
        <v>56.349755920773624</v>
      </c>
      <c r="J409" s="3">
        <f t="shared" si="423"/>
        <v>57.112102484370155</v>
      </c>
      <c r="K409" s="3">
        <f t="shared" si="423"/>
        <v>62.463357123463865</v>
      </c>
      <c r="L409" s="3">
        <f t="shared" ref="L409:O409" si="424">L410+L463</f>
        <v>65.788694154327942</v>
      </c>
      <c r="M409" s="3">
        <f t="shared" si="424"/>
        <v>73.449083141433704</v>
      </c>
      <c r="N409" s="3">
        <f t="shared" si="424"/>
        <v>72.765879352804291</v>
      </c>
      <c r="O409" s="3">
        <f t="shared" si="424"/>
        <v>72.950808449478785</v>
      </c>
      <c r="P409" s="3">
        <f>P410+P463</f>
        <v>74.36503466650619</v>
      </c>
      <c r="Q409" s="3">
        <f>Q410+Q463</f>
        <v>76.236478604556538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47.78083404516299</v>
      </c>
      <c r="G410" s="1">
        <f t="shared" si="425"/>
        <v>46.145528986478773</v>
      </c>
      <c r="H410" s="1">
        <f t="shared" si="425"/>
        <v>44.747507611090192</v>
      </c>
      <c r="I410" s="1">
        <f t="shared" si="425"/>
        <v>44.04043080299833</v>
      </c>
      <c r="J410" s="1">
        <f t="shared" si="425"/>
        <v>44.321344681088291</v>
      </c>
      <c r="K410" s="1">
        <f t="shared" si="425"/>
        <v>49.508707906108569</v>
      </c>
      <c r="L410" s="1">
        <f t="shared" ref="L410:O410" si="426">L411+L440</f>
        <v>50.206726295090391</v>
      </c>
      <c r="M410" s="1">
        <f t="shared" si="426"/>
        <v>49.275846480500419</v>
      </c>
      <c r="N410" s="1">
        <f t="shared" si="426"/>
        <v>48.774796007172426</v>
      </c>
      <c r="O410" s="1">
        <f t="shared" si="426"/>
        <v>49.118466404597662</v>
      </c>
      <c r="P410" s="1">
        <f>P411+P440</f>
        <v>49.564378666218644</v>
      </c>
      <c r="Q410" s="1">
        <f>Q411+Q440</f>
        <v>51.259369817427825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39.979580704056779</v>
      </c>
      <c r="G411" s="1">
        <f t="shared" ref="G411:K411" si="427">SUM(G412,G418,G427,G436,G438)</f>
        <v>34.460095892339162</v>
      </c>
      <c r="H411" s="1">
        <f t="shared" si="427"/>
        <v>33.425173394854895</v>
      </c>
      <c r="I411" s="1">
        <f t="shared" si="427"/>
        <v>33.84240493389008</v>
      </c>
      <c r="J411" s="1">
        <f t="shared" si="427"/>
        <v>33.542806885773963</v>
      </c>
      <c r="K411" s="1">
        <f t="shared" si="427"/>
        <v>40.618426534918157</v>
      </c>
      <c r="L411" s="1">
        <f t="shared" ref="L411:O411" si="428">SUM(L412,L418,L427,L436,L438)</f>
        <v>42.149383155462182</v>
      </c>
      <c r="M411" s="1">
        <f t="shared" si="428"/>
        <v>41.431409488959773</v>
      </c>
      <c r="N411" s="1">
        <f t="shared" si="428"/>
        <v>41.389399268744008</v>
      </c>
      <c r="O411" s="1">
        <f t="shared" si="428"/>
        <v>42.03762728807402</v>
      </c>
      <c r="P411" s="1">
        <f>SUM(P412,P418,P427,P436,P438)</f>
        <v>42.679720164073032</v>
      </c>
      <c r="Q411" s="1">
        <f>SUM(Q412,Q418,Q427,Q436,Q438)</f>
        <v>42.748244108843622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5.6034880870004605E-2</v>
      </c>
      <c r="G412" s="1">
        <f t="shared" ref="G412:O412" si="429">G413</f>
        <v>0.35862203059365866</v>
      </c>
      <c r="H412" s="1">
        <f t="shared" si="429"/>
        <v>3.779404922011062E-2</v>
      </c>
      <c r="I412" s="1">
        <f t="shared" si="429"/>
        <v>1.1807535915264617E-2</v>
      </c>
      <c r="J412" s="1">
        <f t="shared" si="429"/>
        <v>7.8207027116659542E-3</v>
      </c>
      <c r="K412" s="1">
        <f t="shared" si="429"/>
        <v>2.5075561499770631E-2</v>
      </c>
      <c r="L412" s="1">
        <f t="shared" si="429"/>
        <v>2.2515970512572571E-2</v>
      </c>
      <c r="M412" s="1">
        <f t="shared" si="429"/>
        <v>1.5037427799548947E-4</v>
      </c>
      <c r="N412" s="1">
        <f t="shared" si="429"/>
        <v>4.3081006608920768E-4</v>
      </c>
      <c r="O412" s="1">
        <f t="shared" si="429"/>
        <v>4.6004977061520416E-4</v>
      </c>
      <c r="P412" s="1">
        <f>P413</f>
        <v>4.8738297342748891E-4</v>
      </c>
      <c r="Q412" s="1">
        <f>Q413</f>
        <v>6.0647593766523884E-4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5.6034880870004605E-2</v>
      </c>
      <c r="G413" s="1">
        <f>'[1]Electricity and CHPs_IN'!C$28-G300</f>
        <v>0.35862203059365866</v>
      </c>
      <c r="H413" s="1">
        <f>'[1]Electricity and CHPs_IN'!D$28-H300</f>
        <v>3.779404922011062E-2</v>
      </c>
      <c r="I413" s="1">
        <f>'[1]Electricity and CHPs_IN'!E$28-I300</f>
        <v>1.1807535915264617E-2</v>
      </c>
      <c r="J413" s="1">
        <f>'[1]Electricity and CHPs_IN'!F$28-J300</f>
        <v>7.8207027116659542E-3</v>
      </c>
      <c r="K413" s="1">
        <f>'[1]Electricity and CHPs_IN'!G$28-K300</f>
        <v>2.5075561499770631E-2</v>
      </c>
      <c r="L413" s="1">
        <f>'[1]Electricity and CHPs_IN'!H$28-L300</f>
        <v>2.2515970512572571E-2</v>
      </c>
      <c r="M413" s="1">
        <f>'[1]Electricity and CHPs_IN'!I$28-M300</f>
        <v>1.5037427799548947E-4</v>
      </c>
      <c r="N413" s="1">
        <f>'[1]Electricity and CHPs_IN'!J$28-N300</f>
        <v>4.3081006608920768E-4</v>
      </c>
      <c r="O413" s="1">
        <f>'[1]Electricity and CHPs_IN'!K$28-O300</f>
        <v>4.6004977061520416E-4</v>
      </c>
      <c r="P413" s="1">
        <f>'[1]Electricity and CHPs_IN'!L$28-P300</f>
        <v>4.8738297342748891E-4</v>
      </c>
      <c r="Q413" s="1">
        <f>'[1]Electricity and CHPs_IN'!M$28-Q300</f>
        <v>6.0647593766523884E-4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5.6034880870004605E-2</v>
      </c>
      <c r="G414" s="1">
        <f t="shared" ref="G414:O414" si="430">G415</f>
        <v>0.35862203059365866</v>
      </c>
      <c r="H414" s="1">
        <f t="shared" si="430"/>
        <v>3.779404922011062E-2</v>
      </c>
      <c r="I414" s="1">
        <f t="shared" si="430"/>
        <v>1.1807535915264617E-2</v>
      </c>
      <c r="J414" s="1">
        <f t="shared" si="430"/>
        <v>7.8207027116659542E-3</v>
      </c>
      <c r="K414" s="1">
        <f t="shared" si="430"/>
        <v>2.5075561499770631E-2</v>
      </c>
      <c r="L414" s="1">
        <f t="shared" si="430"/>
        <v>2.2515970512572571E-2</v>
      </c>
      <c r="M414" s="1">
        <f t="shared" si="430"/>
        <v>1.5037427799548947E-4</v>
      </c>
      <c r="N414" s="1">
        <f t="shared" si="430"/>
        <v>4.3081006608920768E-4</v>
      </c>
      <c r="O414" s="1">
        <f t="shared" si="430"/>
        <v>4.6004977061520416E-4</v>
      </c>
      <c r="P414" s="1">
        <f>P415</f>
        <v>4.8738297342748891E-4</v>
      </c>
      <c r="Q414" s="1">
        <f>Q415</f>
        <v>6.0647593766523884E-4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5.6034880870004605E-2</v>
      </c>
      <c r="G415" s="1">
        <f t="shared" ref="G415:K415" si="431">G413-G417</f>
        <v>0.35862203059365866</v>
      </c>
      <c r="H415" s="1">
        <f t="shared" si="431"/>
        <v>3.779404922011062E-2</v>
      </c>
      <c r="I415" s="1">
        <f t="shared" si="431"/>
        <v>1.1807535915264617E-2</v>
      </c>
      <c r="J415" s="1">
        <f t="shared" si="431"/>
        <v>7.8207027116659542E-3</v>
      </c>
      <c r="K415" s="1">
        <f t="shared" si="431"/>
        <v>2.5075561499770631E-2</v>
      </c>
      <c r="L415" s="1">
        <f t="shared" ref="L415:O415" si="432">L413-L417</f>
        <v>2.2515970512572571E-2</v>
      </c>
      <c r="M415" s="1">
        <f t="shared" si="432"/>
        <v>1.5037427799548947E-4</v>
      </c>
      <c r="N415" s="1">
        <f t="shared" si="432"/>
        <v>4.3081006608920768E-4</v>
      </c>
      <c r="O415" s="1">
        <f t="shared" si="432"/>
        <v>4.6004977061520416E-4</v>
      </c>
      <c r="P415" s="1">
        <f>P413-P417</f>
        <v>4.8738297342748891E-4</v>
      </c>
      <c r="Q415" s="1">
        <f>Q413-Q417</f>
        <v>6.0647593766523884E-4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2.4565036162393761</v>
      </c>
      <c r="G418" s="1">
        <f t="shared" ref="G418:K418" si="436">SUM(G419:G420)</f>
        <v>5.9507162304834396E-3</v>
      </c>
      <c r="H418" s="1">
        <f t="shared" si="436"/>
        <v>3.7774441792610906E-2</v>
      </c>
      <c r="I418" s="1">
        <f t="shared" si="436"/>
        <v>0</v>
      </c>
      <c r="J418" s="1">
        <f t="shared" si="436"/>
        <v>0</v>
      </c>
      <c r="K418" s="1">
        <f t="shared" si="436"/>
        <v>4.2024575816588986E-5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1.0323023130946836E-3</v>
      </c>
      <c r="O418" s="1">
        <f t="shared" si="437"/>
        <v>1.4200796919013289E-3</v>
      </c>
      <c r="P418" s="1">
        <f>SUM(P419:P420)</f>
        <v>1.227643574291427E-3</v>
      </c>
      <c r="Q418" s="1">
        <f>SUM(Q419:Q420)</f>
        <v>2.1778388505754747E-3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2.4565036162393761</v>
      </c>
      <c r="G419" s="1">
        <f>'[1]Electricity and CHPs_IN'!C$24-G314</f>
        <v>5.9507162304834396E-3</v>
      </c>
      <c r="H419" s="1">
        <f>'[1]Electricity and CHPs_IN'!D$24-H314</f>
        <v>3.7774441792610906E-2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4.2024575816588986E-5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1.0323023130946836E-3</v>
      </c>
      <c r="O419" s="1">
        <f>'[1]Electricity and CHPs_IN'!K$24-O314</f>
        <v>1.4200796919013289E-3</v>
      </c>
      <c r="P419" s="1">
        <f>'[1]Electricity and CHPs_IN'!L$24-P314</f>
        <v>1.227643574291427E-3</v>
      </c>
      <c r="Q419" s="1">
        <f>'[1]Electricity and CHPs_IN'!M$24-Q314</f>
        <v>2.1778388505754747E-3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2.394340237892941</v>
      </c>
      <c r="G421" s="1">
        <f t="shared" ref="G421:K421" si="438">SUM(G422:G423)</f>
        <v>5.715200107015107E-3</v>
      </c>
      <c r="H421" s="1">
        <f t="shared" si="438"/>
        <v>3.6622714858295963E-2</v>
      </c>
      <c r="I421" s="1">
        <f t="shared" si="438"/>
        <v>0</v>
      </c>
      <c r="J421" s="1">
        <f t="shared" si="438"/>
        <v>0</v>
      </c>
      <c r="K421" s="1">
        <f t="shared" si="438"/>
        <v>4.2024575816588986E-5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1.0323023130946836E-3</v>
      </c>
      <c r="O421" s="1">
        <f t="shared" si="439"/>
        <v>1.4200796919013289E-3</v>
      </c>
      <c r="P421" s="1">
        <f>SUM(P422:P423)</f>
        <v>1.227643574291427E-3</v>
      </c>
      <c r="Q421" s="1">
        <f>SUM(Q422:Q423)</f>
        <v>2.1778388505754747E-3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2.394340237892941</v>
      </c>
      <c r="G422" s="1">
        <f t="shared" ref="G422:K422" si="440">G419-G425</f>
        <v>5.715200107015107E-3</v>
      </c>
      <c r="H422" s="1">
        <f t="shared" si="440"/>
        <v>3.6622714858295963E-2</v>
      </c>
      <c r="I422" s="1">
        <f t="shared" si="440"/>
        <v>0</v>
      </c>
      <c r="J422" s="1">
        <f t="shared" si="440"/>
        <v>0</v>
      </c>
      <c r="K422" s="1">
        <f t="shared" si="440"/>
        <v>4.2024575816588986E-5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1.0323023130946836E-3</v>
      </c>
      <c r="O422" s="1">
        <f t="shared" si="441"/>
        <v>1.4200796919013289E-3</v>
      </c>
      <c r="P422" s="1">
        <f>P419-P425</f>
        <v>1.227643574291427E-3</v>
      </c>
      <c r="Q422" s="1">
        <f>Q419-Q425</f>
        <v>2.1778388505754747E-3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6.2163378346434921E-2</v>
      </c>
      <c r="G424" s="1">
        <f t="shared" ref="G424:K424" si="444">SUM(G425:G426)</f>
        <v>2.355161234683322E-4</v>
      </c>
      <c r="H424" s="1">
        <f t="shared" si="444"/>
        <v>1.1517269343149412E-3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6.2163378346434921E-2</v>
      </c>
      <c r="G425" s="1">
        <f t="shared" ref="G425:K425" si="446">IFERROR(G346/G314,0)*G419</f>
        <v>2.355161234683322E-4</v>
      </c>
      <c r="H425" s="1">
        <f t="shared" si="446"/>
        <v>1.1517269343149412E-3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36.420979775822154</v>
      </c>
      <c r="G427" s="1">
        <f t="shared" ref="G427:K427" si="450">SUM(G428:G429)</f>
        <v>34.08656528396638</v>
      </c>
      <c r="H427" s="1">
        <f t="shared" si="450"/>
        <v>32.15340032575709</v>
      </c>
      <c r="I427" s="1">
        <f t="shared" si="450"/>
        <v>33.808536445668999</v>
      </c>
      <c r="J427" s="1">
        <f t="shared" si="450"/>
        <v>33.499627256203112</v>
      </c>
      <c r="K427" s="1">
        <f t="shared" si="450"/>
        <v>39.297431650936389</v>
      </c>
      <c r="L427" s="1">
        <f t="shared" ref="L427:O427" si="451">SUM(L428:L429)</f>
        <v>39.763042025109229</v>
      </c>
      <c r="M427" s="1">
        <f t="shared" si="451"/>
        <v>37.978842887044777</v>
      </c>
      <c r="N427" s="1">
        <f t="shared" si="451"/>
        <v>37.906427749310211</v>
      </c>
      <c r="O427" s="1">
        <f t="shared" si="451"/>
        <v>38.370118093955313</v>
      </c>
      <c r="P427" s="1">
        <f>SUM(P428:P429)</f>
        <v>38.467757819135294</v>
      </c>
      <c r="Q427" s="1">
        <f>SUM(Q428:Q429)</f>
        <v>38.503154867850732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36.420979775822154</v>
      </c>
      <c r="G428" s="1">
        <f>'[1]Electricity and CHPs_IN'!C$26-G361</f>
        <v>34.08656528396638</v>
      </c>
      <c r="H428" s="1">
        <f>'[1]Electricity and CHPs_IN'!D$26-H361</f>
        <v>32.15340032575709</v>
      </c>
      <c r="I428" s="1">
        <f>'[1]Electricity and CHPs_IN'!E$26-I361</f>
        <v>33.808536445668999</v>
      </c>
      <c r="J428" s="1">
        <f>'[1]Electricity and CHPs_IN'!F$26-J361</f>
        <v>33.499627256203112</v>
      </c>
      <c r="K428" s="1">
        <f>'[1]Electricity and CHPs_IN'!G$26-K361</f>
        <v>35.659218115746434</v>
      </c>
      <c r="L428" s="1">
        <f>'[1]Electricity and CHPs_IN'!H$26-L361</f>
        <v>27.24320379587224</v>
      </c>
      <c r="M428" s="1">
        <f>'[1]Electricity and CHPs_IN'!I$26-M361</f>
        <v>24.930841406403658</v>
      </c>
      <c r="N428" s="1">
        <f>'[1]Electricity and CHPs_IN'!J$26-N361</f>
        <v>25.464899619354505</v>
      </c>
      <c r="O428" s="1">
        <f>'[1]Electricity and CHPs_IN'!K$26-O361</f>
        <v>26.213790960313229</v>
      </c>
      <c r="P428" s="1">
        <f>'[1]Electricity and CHPs_IN'!L$26-P361</f>
        <v>26.317932801756815</v>
      </c>
      <c r="Q428" s="1">
        <f>'[1]Electricity and CHPs_IN'!M$26-Q361</f>
        <v>26.336017663717158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3.6382135351899585</v>
      </c>
      <c r="L429" s="1">
        <f>'[1]Electricity and CHPs_IN'!H$27-L362</f>
        <v>12.519838229236985</v>
      </c>
      <c r="M429" s="1">
        <f>'[1]Electricity and CHPs_IN'!I$27-M362</f>
        <v>13.048001480641123</v>
      </c>
      <c r="N429" s="1">
        <f>'[1]Electricity and CHPs_IN'!J$27-N362</f>
        <v>12.441528129955705</v>
      </c>
      <c r="O429" s="1">
        <f>'[1]Electricity and CHPs_IN'!K$27-O362</f>
        <v>12.156327133642085</v>
      </c>
      <c r="P429" s="1">
        <f>'[1]Electricity and CHPs_IN'!L$27-P362</f>
        <v>12.149825017378479</v>
      </c>
      <c r="Q429" s="1">
        <f>'[1]Electricity and CHPs_IN'!M$27-Q362</f>
        <v>12.167137204133573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18.210489887911077</v>
      </c>
      <c r="G430" s="1">
        <f t="shared" ref="G430:K430" si="452">SUM(G431:G432)</f>
        <v>17.04328264198319</v>
      </c>
      <c r="H430" s="1">
        <f t="shared" si="452"/>
        <v>16.076700162878542</v>
      </c>
      <c r="I430" s="1">
        <f t="shared" si="452"/>
        <v>16.904268222834499</v>
      </c>
      <c r="J430" s="1">
        <f t="shared" si="452"/>
        <v>16.749813628101556</v>
      </c>
      <c r="K430" s="1">
        <f t="shared" si="452"/>
        <v>19.648715825468194</v>
      </c>
      <c r="L430" s="1">
        <f t="shared" ref="L430:O430" si="453">SUM(L431:L432)</f>
        <v>19.881521012554614</v>
      </c>
      <c r="M430" s="1">
        <f t="shared" si="453"/>
        <v>18.989421443522389</v>
      </c>
      <c r="N430" s="1">
        <f t="shared" si="453"/>
        <v>18.953213874655106</v>
      </c>
      <c r="O430" s="1">
        <f t="shared" si="453"/>
        <v>19.185059046977656</v>
      </c>
      <c r="P430" s="1">
        <f>SUM(P431:P432)</f>
        <v>19.233878909567647</v>
      </c>
      <c r="Q430" s="1">
        <f>SUM(Q431:Q432)</f>
        <v>19.251577433925366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18.210489887911077</v>
      </c>
      <c r="G431" s="1">
        <f t="shared" ref="G431:K431" si="454">IFERROR(G368/G361,0)*G428</f>
        <v>17.04328264198319</v>
      </c>
      <c r="H431" s="1">
        <f t="shared" si="454"/>
        <v>16.076700162878542</v>
      </c>
      <c r="I431" s="1">
        <f t="shared" si="454"/>
        <v>16.904268222834499</v>
      </c>
      <c r="J431" s="1">
        <f t="shared" si="454"/>
        <v>16.749813628101556</v>
      </c>
      <c r="K431" s="1">
        <f t="shared" si="454"/>
        <v>17.829609057873217</v>
      </c>
      <c r="L431" s="1">
        <f t="shared" ref="L431:O431" si="455">IFERROR(L368/L361,0)*L428</f>
        <v>13.62160189793612</v>
      </c>
      <c r="M431" s="1">
        <f t="shared" si="455"/>
        <v>12.465420703201829</v>
      </c>
      <c r="N431" s="1">
        <f t="shared" si="455"/>
        <v>12.732449809677252</v>
      </c>
      <c r="O431" s="1">
        <f t="shared" si="455"/>
        <v>13.106895480156615</v>
      </c>
      <c r="P431" s="1">
        <f>IFERROR(P368/P361,0)*P428</f>
        <v>13.158966400878407</v>
      </c>
      <c r="Q431" s="1">
        <f>IFERROR(Q368/Q361,0)*Q428</f>
        <v>13.168008831858579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1.8191067675949792</v>
      </c>
      <c r="L432" s="1">
        <f t="shared" ref="L432:O432" si="457">IFERROR(L369/L362,0)*L429</f>
        <v>6.2599191146184943</v>
      </c>
      <c r="M432" s="1">
        <f t="shared" si="457"/>
        <v>6.5240007403205613</v>
      </c>
      <c r="N432" s="1">
        <f t="shared" si="457"/>
        <v>6.2207640649778524</v>
      </c>
      <c r="O432" s="1">
        <f t="shared" si="457"/>
        <v>6.0781635668210425</v>
      </c>
      <c r="P432" s="1">
        <f>IFERROR(P369/P362,0)*P429</f>
        <v>6.0749125086892395</v>
      </c>
      <c r="Q432" s="1">
        <f>IFERROR(Q369/Q362,0)*Q429</f>
        <v>6.0835686020667863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18.210489887911077</v>
      </c>
      <c r="G433" s="1">
        <f t="shared" ref="G433:K433" si="458">SUM(G434:G435)</f>
        <v>17.04328264198319</v>
      </c>
      <c r="H433" s="1">
        <f t="shared" si="458"/>
        <v>16.076700162878549</v>
      </c>
      <c r="I433" s="1">
        <f t="shared" si="458"/>
        <v>16.904268222834499</v>
      </c>
      <c r="J433" s="1">
        <f t="shared" si="458"/>
        <v>16.749813628101556</v>
      </c>
      <c r="K433" s="1">
        <f t="shared" si="458"/>
        <v>19.648715825468194</v>
      </c>
      <c r="L433" s="1">
        <f t="shared" ref="L433:O433" si="459">SUM(L434:L435)</f>
        <v>19.881521012554611</v>
      </c>
      <c r="M433" s="1">
        <f t="shared" si="459"/>
        <v>18.989421443522389</v>
      </c>
      <c r="N433" s="1">
        <f t="shared" si="459"/>
        <v>18.953213874655106</v>
      </c>
      <c r="O433" s="1">
        <f t="shared" si="459"/>
        <v>19.185059046977656</v>
      </c>
      <c r="P433" s="1">
        <f>SUM(P434:P435)</f>
        <v>19.233878909567647</v>
      </c>
      <c r="Q433" s="1">
        <f>SUM(Q434:Q435)</f>
        <v>19.251577433925366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18.210489887911077</v>
      </c>
      <c r="G434" s="1">
        <f t="shared" ref="G434:K434" si="460">G428-G431</f>
        <v>17.04328264198319</v>
      </c>
      <c r="H434" s="1">
        <f t="shared" si="460"/>
        <v>16.076700162878549</v>
      </c>
      <c r="I434" s="1">
        <f t="shared" si="460"/>
        <v>16.904268222834499</v>
      </c>
      <c r="J434" s="1">
        <f t="shared" si="460"/>
        <v>16.749813628101556</v>
      </c>
      <c r="K434" s="1">
        <f t="shared" si="460"/>
        <v>17.829609057873217</v>
      </c>
      <c r="L434" s="1">
        <f t="shared" ref="L434:O434" si="461">L428-L431</f>
        <v>13.62160189793612</v>
      </c>
      <c r="M434" s="1">
        <f t="shared" si="461"/>
        <v>12.465420703201829</v>
      </c>
      <c r="N434" s="1">
        <f t="shared" si="461"/>
        <v>12.732449809677252</v>
      </c>
      <c r="O434" s="1">
        <f t="shared" si="461"/>
        <v>13.106895480156615</v>
      </c>
      <c r="P434" s="1">
        <f>P428-P431</f>
        <v>13.158966400878407</v>
      </c>
      <c r="Q434" s="1">
        <f>Q428-Q431</f>
        <v>13.168008831858579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1.8191067675949792</v>
      </c>
      <c r="L435" s="1">
        <f t="shared" ref="L435:O435" si="463">L429-L432</f>
        <v>6.2599191146184907</v>
      </c>
      <c r="M435" s="1">
        <f t="shared" si="463"/>
        <v>6.5240007403205613</v>
      </c>
      <c r="N435" s="1">
        <f t="shared" si="463"/>
        <v>6.2207640649778524</v>
      </c>
      <c r="O435" s="1">
        <f t="shared" si="463"/>
        <v>6.0781635668210425</v>
      </c>
      <c r="P435" s="1">
        <f>P429-P432</f>
        <v>6.0749125086892395</v>
      </c>
      <c r="Q435" s="1">
        <f>Q429-Q432</f>
        <v>6.0835686020667863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1.046062431125246</v>
      </c>
      <c r="G436" s="1">
        <f t="shared" ref="G436:O436" si="464">G437</f>
        <v>8.9578615486369112E-3</v>
      </c>
      <c r="H436" s="1">
        <f t="shared" si="464"/>
        <v>1.1962045780850812</v>
      </c>
      <c r="I436" s="1">
        <f t="shared" si="464"/>
        <v>2.2060952305814868E-2</v>
      </c>
      <c r="J436" s="1">
        <f t="shared" si="464"/>
        <v>3.5358926859184882E-2</v>
      </c>
      <c r="K436" s="1">
        <f t="shared" si="464"/>
        <v>1.2291957479931936</v>
      </c>
      <c r="L436" s="1">
        <f t="shared" si="464"/>
        <v>2.2931828215731893</v>
      </c>
      <c r="M436" s="1">
        <f t="shared" si="464"/>
        <v>2.3989401853785868</v>
      </c>
      <c r="N436" s="1">
        <f t="shared" si="464"/>
        <v>2.4274909726740295</v>
      </c>
      <c r="O436" s="1">
        <f t="shared" si="464"/>
        <v>2.5496002340614599</v>
      </c>
      <c r="P436" s="1">
        <f>P437</f>
        <v>2.7018349538687967</v>
      </c>
      <c r="Q436" s="1">
        <f>Q437</f>
        <v>2.7273631592020608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1.046062431125246</v>
      </c>
      <c r="G437" s="1">
        <f>'[1]Electricity and CHPs_IN'!C$25-G380</f>
        <v>8.9578615486369112E-3</v>
      </c>
      <c r="H437" s="1">
        <f>'[1]Electricity and CHPs_IN'!D$25-H380</f>
        <v>1.1962045780850812</v>
      </c>
      <c r="I437" s="1">
        <f>'[1]Electricity and CHPs_IN'!E$25-I380</f>
        <v>2.2060952305814868E-2</v>
      </c>
      <c r="J437" s="1">
        <f>'[1]Electricity and CHPs_IN'!F$25-J380</f>
        <v>3.5358926859184882E-2</v>
      </c>
      <c r="K437" s="1">
        <f>'[1]Electricity and CHPs_IN'!G$25-K380</f>
        <v>1.2291957479931936</v>
      </c>
      <c r="L437" s="1">
        <f>'[1]Electricity and CHPs_IN'!H$25-L380</f>
        <v>2.2931828215731893</v>
      </c>
      <c r="M437" s="1">
        <f>'[1]Electricity and CHPs_IN'!I$25-M380</f>
        <v>2.3989401853785868</v>
      </c>
      <c r="N437" s="1">
        <f>'[1]Electricity and CHPs_IN'!J$25-N380</f>
        <v>2.4274909726740295</v>
      </c>
      <c r="O437" s="1">
        <f>'[1]Electricity and CHPs_IN'!K$25-O380</f>
        <v>2.5496002340614599</v>
      </c>
      <c r="P437" s="1">
        <f>'[1]Electricity and CHPs_IN'!L$25-P380</f>
        <v>2.7018349538687967</v>
      </c>
      <c r="Q437" s="1">
        <f>'[1]Electricity and CHPs_IN'!M$25-Q380</f>
        <v>2.7273631592020608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6.6681549912986957E-2</v>
      </c>
      <c r="L438" s="1">
        <f t="shared" si="465"/>
        <v>7.0642338267188548E-2</v>
      </c>
      <c r="M438" s="1">
        <f t="shared" si="465"/>
        <v>1.0534760422584184</v>
      </c>
      <c r="N438" s="1">
        <f t="shared" si="465"/>
        <v>1.054017434380583</v>
      </c>
      <c r="O438" s="1">
        <f t="shared" si="465"/>
        <v>1.1160288305947383</v>
      </c>
      <c r="P438" s="1">
        <f>+P439</f>
        <v>1.5084123645212171</v>
      </c>
      <c r="Q438" s="1">
        <f>+Q439</f>
        <v>1.5149417670025855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6.6681549912986957E-2</v>
      </c>
      <c r="L439" s="1">
        <f>'[1]Electricity and CHPs_IN'!H$30-L398</f>
        <v>7.0642338267188548E-2</v>
      </c>
      <c r="M439" s="1">
        <f>'[1]Electricity and CHPs_IN'!I$30-M398</f>
        <v>1.0534760422584184</v>
      </c>
      <c r="N439" s="1">
        <f>'[1]Electricity and CHPs_IN'!J$30-N398</f>
        <v>1.054017434380583</v>
      </c>
      <c r="O439" s="1">
        <f>'[1]Electricity and CHPs_IN'!K$30-O398</f>
        <v>1.1160288305947383</v>
      </c>
      <c r="P439" s="1">
        <f>'[1]Electricity and CHPs_IN'!L$30-P398</f>
        <v>1.5084123645212171</v>
      </c>
      <c r="Q439" s="1">
        <f>'[1]Electricity and CHPs_IN'!M$30-Q398</f>
        <v>1.5149417670025855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7.8012533411062135</v>
      </c>
      <c r="G440" s="1">
        <f t="shared" ref="G440:K440" si="466">SUM(G441,G447,G449,G455,G457,G459,G461)</f>
        <v>11.685433094139613</v>
      </c>
      <c r="H440" s="1">
        <f t="shared" si="466"/>
        <v>11.322334216235298</v>
      </c>
      <c r="I440" s="1">
        <f t="shared" si="466"/>
        <v>10.198025869108246</v>
      </c>
      <c r="J440" s="1">
        <f t="shared" si="466"/>
        <v>10.778537795314325</v>
      </c>
      <c r="K440" s="1">
        <f t="shared" si="466"/>
        <v>8.8902813711904134</v>
      </c>
      <c r="L440" s="1">
        <f t="shared" ref="L440:O440" si="467">SUM(L441,L447,L449,L455,L457,L459,L461)</f>
        <v>8.0573431396282089</v>
      </c>
      <c r="M440" s="1">
        <f t="shared" si="467"/>
        <v>7.8444369915406487</v>
      </c>
      <c r="N440" s="1">
        <f t="shared" si="467"/>
        <v>7.3853967384284198</v>
      </c>
      <c r="O440" s="1">
        <f t="shared" si="467"/>
        <v>7.0808391165236406</v>
      </c>
      <c r="P440" s="1">
        <f>SUM(P441,P447,P449,P455,P457,P459,P461)</f>
        <v>6.8846585021456086</v>
      </c>
      <c r="Q440" s="1">
        <f>SUM(Q441,Q447,Q449,Q455,Q457,Q459,Q461)</f>
        <v>8.5111257085841991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4.3960723125510235</v>
      </c>
      <c r="G441" s="1">
        <f t="shared" ref="G441:O441" si="468">+G442</f>
        <v>4.8580073849837389</v>
      </c>
      <c r="H441" s="1">
        <f t="shared" si="468"/>
        <v>3.721276029927628</v>
      </c>
      <c r="I441" s="1">
        <f t="shared" si="468"/>
        <v>2.3679897996217951</v>
      </c>
      <c r="J441" s="1">
        <f t="shared" si="468"/>
        <v>2.3680037264934661</v>
      </c>
      <c r="K441" s="1">
        <f t="shared" si="468"/>
        <v>2.3680183079968344</v>
      </c>
      <c r="L441" s="1">
        <f t="shared" si="468"/>
        <v>2.3680257307511039</v>
      </c>
      <c r="M441" s="1">
        <f t="shared" si="468"/>
        <v>2.3680410508830905</v>
      </c>
      <c r="N441" s="1">
        <f t="shared" si="468"/>
        <v>2.3680741033653581</v>
      </c>
      <c r="O441" s="1">
        <f t="shared" si="468"/>
        <v>2.3681198643727419</v>
      </c>
      <c r="P441" s="1">
        <f>+P442</f>
        <v>2.3693481113815449</v>
      </c>
      <c r="Q441" s="1">
        <f>+Q442</f>
        <v>2.6510296604309316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4.3960723125510235</v>
      </c>
      <c r="G442" s="1">
        <f t="shared" ref="G442:K442" si="469">SUM(G444:G446)</f>
        <v>4.8580073849837389</v>
      </c>
      <c r="H442" s="1">
        <f t="shared" si="469"/>
        <v>3.721276029927628</v>
      </c>
      <c r="I442" s="1">
        <f t="shared" si="469"/>
        <v>2.3679897996217951</v>
      </c>
      <c r="J442" s="1">
        <f t="shared" si="469"/>
        <v>2.3680037264934661</v>
      </c>
      <c r="K442" s="1">
        <f t="shared" si="469"/>
        <v>2.3680183079968344</v>
      </c>
      <c r="L442" s="1">
        <f t="shared" ref="L442:O442" si="470">SUM(L444:L446)</f>
        <v>2.3680257307511039</v>
      </c>
      <c r="M442" s="1">
        <f t="shared" si="470"/>
        <v>2.3680410508830905</v>
      </c>
      <c r="N442" s="1">
        <f t="shared" si="470"/>
        <v>2.3680741033653581</v>
      </c>
      <c r="O442" s="1">
        <f t="shared" si="470"/>
        <v>2.3681198643727419</v>
      </c>
      <c r="P442" s="1">
        <f>SUM(P444:P446)</f>
        <v>2.3693481113815449</v>
      </c>
      <c r="Q442" s="1">
        <f>SUM(Q444:Q446)</f>
        <v>2.6510296604309316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2.0281045116039937</v>
      </c>
      <c r="G443" s="1">
        <f t="shared" ref="G443:O443" si="471">G444</f>
        <v>2.4900338997802089</v>
      </c>
      <c r="H443" s="1">
        <f t="shared" si="471"/>
        <v>1.3532957648758737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2.0281045116039937</v>
      </c>
      <c r="G444" s="1">
        <f>'[1]Electricity and CHPs_IN'!C$90</f>
        <v>2.4900338997802089</v>
      </c>
      <c r="H444" s="1">
        <f>'[1]Electricity and CHPs_IN'!D$90</f>
        <v>1.3532957648758737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1.1839839004735149</v>
      </c>
      <c r="G445" s="1">
        <f t="shared" ref="G445:O445" si="472">G446</f>
        <v>1.1839867426017652</v>
      </c>
      <c r="H445" s="1">
        <f t="shared" si="472"/>
        <v>1.183990132525877</v>
      </c>
      <c r="I445" s="1">
        <f t="shared" si="472"/>
        <v>1.1839948998108976</v>
      </c>
      <c r="J445" s="1">
        <f t="shared" si="472"/>
        <v>1.1840018632467331</v>
      </c>
      <c r="K445" s="1">
        <f t="shared" si="472"/>
        <v>1.1840091539984172</v>
      </c>
      <c r="L445" s="1">
        <f t="shared" si="472"/>
        <v>1.1840128653755519</v>
      </c>
      <c r="M445" s="1">
        <f t="shared" si="472"/>
        <v>1.1840205254415452</v>
      </c>
      <c r="N445" s="1">
        <f t="shared" si="472"/>
        <v>1.184037051682679</v>
      </c>
      <c r="O445" s="1">
        <f t="shared" si="472"/>
        <v>1.184059932186371</v>
      </c>
      <c r="P445" s="1">
        <f>P446</f>
        <v>1.1846740556907724</v>
      </c>
      <c r="Q445" s="1">
        <f>Q446</f>
        <v>1.3255148302154658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1.1839839004735149</v>
      </c>
      <c r="G446" s="1">
        <f>'[1]Electricity and CHPs_IN'!C$91</f>
        <v>1.1839867426017652</v>
      </c>
      <c r="H446" s="1">
        <f>'[1]Electricity and CHPs_IN'!D$91</f>
        <v>1.183990132525877</v>
      </c>
      <c r="I446" s="1">
        <f>'[1]Electricity and CHPs_IN'!E$91</f>
        <v>1.1839948998108976</v>
      </c>
      <c r="J446" s="1">
        <f>'[1]Electricity and CHPs_IN'!F$91</f>
        <v>1.1840018632467331</v>
      </c>
      <c r="K446" s="1">
        <f>'[1]Electricity and CHPs_IN'!G$91</f>
        <v>1.1840091539984172</v>
      </c>
      <c r="L446" s="1">
        <f>'[1]Electricity and CHPs_IN'!H$91</f>
        <v>1.1840128653755519</v>
      </c>
      <c r="M446" s="1">
        <f>'[1]Electricity and CHPs_IN'!I$91</f>
        <v>1.1840205254415452</v>
      </c>
      <c r="N446" s="1">
        <f>'[1]Electricity and CHPs_IN'!J$91</f>
        <v>1.184037051682679</v>
      </c>
      <c r="O446" s="1">
        <f>'[1]Electricity and CHPs_IN'!K$91</f>
        <v>1.184059932186371</v>
      </c>
      <c r="P446" s="1">
        <f>'[1]Electricity and CHPs_IN'!L$91</f>
        <v>1.1846740556907724</v>
      </c>
      <c r="Q446" s="1">
        <f>'[1]Electricity and CHPs_IN'!M$91</f>
        <v>1.3255148302154658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1.4500265158475831</v>
      </c>
      <c r="G447" s="1">
        <f t="shared" ref="G447:O447" si="473">G448</f>
        <v>3.8013884975064167</v>
      </c>
      <c r="H447" s="1">
        <f t="shared" si="473"/>
        <v>3.7981040573136271</v>
      </c>
      <c r="I447" s="1">
        <f t="shared" si="473"/>
        <v>1.1493267328564118</v>
      </c>
      <c r="J447" s="1">
        <f t="shared" si="473"/>
        <v>0.69267692565929906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1.4500265158475831</v>
      </c>
      <c r="G448" s="1">
        <f>'[1]Electricity and CHPs_IN'!C$92</f>
        <v>3.8013884975064167</v>
      </c>
      <c r="H448" s="1">
        <f>'[1]Electricity and CHPs_IN'!D$92</f>
        <v>3.7981040573136271</v>
      </c>
      <c r="I448" s="1">
        <f>'[1]Electricity and CHPs_IN'!E$92</f>
        <v>1.1493267328564118</v>
      </c>
      <c r="J448" s="1">
        <f>'[1]Electricity and CHPs_IN'!F$92</f>
        <v>0.69267692565929906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0.21544712921485487</v>
      </c>
      <c r="G449" s="1">
        <f t="shared" ref="G449:O449" si="474">G450</f>
        <v>0.21733791150019496</v>
      </c>
      <c r="H449" s="1">
        <f t="shared" si="474"/>
        <v>5.9942420259432208E-2</v>
      </c>
      <c r="I449" s="1">
        <f t="shared" si="474"/>
        <v>6.3469455753975473E-2</v>
      </c>
      <c r="J449" s="1">
        <f t="shared" si="474"/>
        <v>3.5899431209625971E-3</v>
      </c>
      <c r="K449" s="1">
        <f t="shared" si="474"/>
        <v>1.1565329067072293E-3</v>
      </c>
      <c r="L449" s="1">
        <f t="shared" si="474"/>
        <v>1.3624550441416502E-3</v>
      </c>
      <c r="M449" s="1">
        <f t="shared" si="474"/>
        <v>8.0079950033623321E-5</v>
      </c>
      <c r="N449" s="1">
        <f t="shared" si="474"/>
        <v>4.3110977894397666E-5</v>
      </c>
      <c r="O449" s="1">
        <f t="shared" si="474"/>
        <v>3.754251364104553E-5</v>
      </c>
      <c r="P449" s="1">
        <f>P450</f>
        <v>3.6705909291362964E-5</v>
      </c>
      <c r="Q449" s="1">
        <f>Q450</f>
        <v>2.8245492175235508E-5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0.21544712921485487</v>
      </c>
      <c r="G450" s="1">
        <f>'[1]Electricity and CHPs_IN'!C$93</f>
        <v>0.21733791150019496</v>
      </c>
      <c r="H450" s="1">
        <f>'[1]Electricity and CHPs_IN'!D$93</f>
        <v>5.9942420259432208E-2</v>
      </c>
      <c r="I450" s="1">
        <f>'[1]Electricity and CHPs_IN'!E$93</f>
        <v>6.3469455753975473E-2</v>
      </c>
      <c r="J450" s="1">
        <f>'[1]Electricity and CHPs_IN'!F$93</f>
        <v>3.5899431209625971E-3</v>
      </c>
      <c r="K450" s="1">
        <f>'[1]Electricity and CHPs_IN'!G$93</f>
        <v>1.1565329067072293E-3</v>
      </c>
      <c r="L450" s="1">
        <f>'[1]Electricity and CHPs_IN'!H$93</f>
        <v>1.3624550441416502E-3</v>
      </c>
      <c r="M450" s="1">
        <f>'[1]Electricity and CHPs_IN'!I$93</f>
        <v>8.0079950033623321E-5</v>
      </c>
      <c r="N450" s="1">
        <f>'[1]Electricity and CHPs_IN'!J$93</f>
        <v>4.3110977894397666E-5</v>
      </c>
      <c r="O450" s="1">
        <f>'[1]Electricity and CHPs_IN'!K$93</f>
        <v>3.754251364104553E-5</v>
      </c>
      <c r="P450" s="1">
        <f>'[1]Electricity and CHPs_IN'!L$93</f>
        <v>3.6705909291362964E-5</v>
      </c>
      <c r="Q450" s="1">
        <f>'[1]Electricity and CHPs_IN'!M$93</f>
        <v>2.8245492175235508E-5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0.21544712921485487</v>
      </c>
      <c r="G451" s="1">
        <f t="shared" ref="G451:O451" si="475">G452</f>
        <v>0.21733791150019496</v>
      </c>
      <c r="H451" s="1">
        <f t="shared" si="475"/>
        <v>5.9942420259432208E-2</v>
      </c>
      <c r="I451" s="1">
        <f t="shared" si="475"/>
        <v>6.3469455753975473E-2</v>
      </c>
      <c r="J451" s="1">
        <f t="shared" si="475"/>
        <v>3.5899431209625971E-3</v>
      </c>
      <c r="K451" s="1">
        <f t="shared" si="475"/>
        <v>1.1565329067072293E-3</v>
      </c>
      <c r="L451" s="1">
        <f t="shared" si="475"/>
        <v>1.3624550441416502E-3</v>
      </c>
      <c r="M451" s="1">
        <f t="shared" si="475"/>
        <v>8.0079950033623321E-5</v>
      </c>
      <c r="N451" s="1">
        <f t="shared" si="475"/>
        <v>4.3110977894397666E-5</v>
      </c>
      <c r="O451" s="1">
        <f t="shared" si="475"/>
        <v>3.754251364104553E-5</v>
      </c>
      <c r="P451" s="1">
        <f>P452</f>
        <v>3.6705909291362964E-5</v>
      </c>
      <c r="Q451" s="1">
        <f>Q452</f>
        <v>2.8245492175235508E-5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0.21544712921485487</v>
      </c>
      <c r="G452" s="1">
        <f t="shared" ref="G452:K452" si="476">G450</f>
        <v>0.21733791150019496</v>
      </c>
      <c r="H452" s="1">
        <f t="shared" si="476"/>
        <v>5.9942420259432208E-2</v>
      </c>
      <c r="I452" s="1">
        <f t="shared" si="476"/>
        <v>6.3469455753975473E-2</v>
      </c>
      <c r="J452" s="1">
        <f t="shared" si="476"/>
        <v>3.5899431209625971E-3</v>
      </c>
      <c r="K452" s="1">
        <f t="shared" si="476"/>
        <v>1.1565329067072293E-3</v>
      </c>
      <c r="L452" s="1">
        <f t="shared" ref="L452:O452" si="477">L450</f>
        <v>1.3624550441416502E-3</v>
      </c>
      <c r="M452" s="1">
        <f t="shared" si="477"/>
        <v>8.0079950033623321E-5</v>
      </c>
      <c r="N452" s="1">
        <f t="shared" si="477"/>
        <v>4.3110977894397666E-5</v>
      </c>
      <c r="O452" s="1">
        <f t="shared" si="477"/>
        <v>3.754251364104553E-5</v>
      </c>
      <c r="P452" s="1">
        <f>P450</f>
        <v>3.6705909291362964E-5</v>
      </c>
      <c r="Q452" s="1">
        <f>Q450</f>
        <v>2.8245492175235508E-5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1.7397073834927526</v>
      </c>
      <c r="G455" s="1">
        <f t="shared" ref="G455:O455" si="479">G456</f>
        <v>1.5700948190244719</v>
      </c>
      <c r="H455" s="1">
        <f t="shared" si="479"/>
        <v>2.4668556925451472</v>
      </c>
      <c r="I455" s="1">
        <f t="shared" si="479"/>
        <v>5.1258794226698106</v>
      </c>
      <c r="J455" s="1">
        <f t="shared" si="479"/>
        <v>5.7469947645933148</v>
      </c>
      <c r="K455" s="1">
        <f t="shared" si="479"/>
        <v>4.4469380585281852</v>
      </c>
      <c r="L455" s="1">
        <f t="shared" si="479"/>
        <v>3.4409717049679771</v>
      </c>
      <c r="M455" s="1">
        <f t="shared" si="479"/>
        <v>2.6625786339729918</v>
      </c>
      <c r="N455" s="1">
        <f t="shared" si="479"/>
        <v>2.0602775820533754</v>
      </c>
      <c r="O455" s="1">
        <f t="shared" si="479"/>
        <v>1.5942635927953137</v>
      </c>
      <c r="P455" s="1">
        <f>P456</f>
        <v>1.233674833123531</v>
      </c>
      <c r="Q455" s="1">
        <f>Q456</f>
        <v>1.6048429672868112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1.7397073834927526</v>
      </c>
      <c r="G456" s="1">
        <f>'[1]Electricity and CHPs_IN'!C$94</f>
        <v>1.5700948190244719</v>
      </c>
      <c r="H456" s="1">
        <f>'[1]Electricity and CHPs_IN'!D$94</f>
        <v>2.4668556925451472</v>
      </c>
      <c r="I456" s="1">
        <f>'[1]Electricity and CHPs_IN'!E$94</f>
        <v>5.1258794226698106</v>
      </c>
      <c r="J456" s="1">
        <f>'[1]Electricity and CHPs_IN'!F$94</f>
        <v>5.7469947645933148</v>
      </c>
      <c r="K456" s="1">
        <f>'[1]Electricity and CHPs_IN'!G$94</f>
        <v>4.4469380585281852</v>
      </c>
      <c r="L456" s="1">
        <f>'[1]Electricity and CHPs_IN'!H$94</f>
        <v>3.4409717049679771</v>
      </c>
      <c r="M456" s="1">
        <f>'[1]Electricity and CHPs_IN'!I$94</f>
        <v>2.6625786339729918</v>
      </c>
      <c r="N456" s="1">
        <f>'[1]Electricity and CHPs_IN'!J$94</f>
        <v>2.0602775820533754</v>
      </c>
      <c r="O456" s="1">
        <f>'[1]Electricity and CHPs_IN'!K$94</f>
        <v>1.5942635927953137</v>
      </c>
      <c r="P456" s="1">
        <f>'[1]Electricity and CHPs_IN'!L$94</f>
        <v>1.233674833123531</v>
      </c>
      <c r="Q456" s="1">
        <f>'[1]Electricity and CHPs_IN'!M$94</f>
        <v>1.6048429672868112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6.3975993930631431E-4</v>
      </c>
      <c r="J457" s="1">
        <f t="shared" si="480"/>
        <v>1.0908864379297941E-3</v>
      </c>
      <c r="K457" s="1">
        <f t="shared" si="480"/>
        <v>1.1593133210121961E-3</v>
      </c>
      <c r="L457" s="1">
        <f t="shared" si="480"/>
        <v>1.2490052556967191E-3</v>
      </c>
      <c r="M457" s="1">
        <f t="shared" si="480"/>
        <v>2.2746172209280159E-3</v>
      </c>
      <c r="N457" s="1">
        <f t="shared" si="480"/>
        <v>2.2959902493832991E-3</v>
      </c>
      <c r="O457" s="1">
        <f t="shared" si="480"/>
        <v>2.4434192473434218E-3</v>
      </c>
      <c r="P457" s="1">
        <f>P458</f>
        <v>2.598676216523336E-3</v>
      </c>
      <c r="Q457" s="1">
        <f>Q458</f>
        <v>5.8697634772655804E-3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6.3975993930631431E-4</v>
      </c>
      <c r="J458" s="1">
        <f>'[1]Electricity and CHPs_IN'!F$95</f>
        <v>1.0908864379297941E-3</v>
      </c>
      <c r="K458" s="1">
        <f>'[1]Electricity and CHPs_IN'!G$95</f>
        <v>1.1593133210121961E-3</v>
      </c>
      <c r="L458" s="1">
        <f>'[1]Electricity and CHPs_IN'!H$95</f>
        <v>1.2490052556967191E-3</v>
      </c>
      <c r="M458" s="1">
        <f>'[1]Electricity and CHPs_IN'!I$95</f>
        <v>2.2746172209280159E-3</v>
      </c>
      <c r="N458" s="1">
        <f>'[1]Electricity and CHPs_IN'!J$95</f>
        <v>2.2959902493832991E-3</v>
      </c>
      <c r="O458" s="1">
        <f>'[1]Electricity and CHPs_IN'!K$95</f>
        <v>2.4434192473434218E-3</v>
      </c>
      <c r="P458" s="1">
        <f>'[1]Electricity and CHPs_IN'!L$95</f>
        <v>2.598676216523336E-3</v>
      </c>
      <c r="Q458" s="1">
        <f>'[1]Electricity and CHPs_IN'!M$95</f>
        <v>5.8697634772655804E-3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4.9733401310481729E-3</v>
      </c>
      <c r="L459" s="1">
        <f t="shared" si="481"/>
        <v>4.9969228436108157E-3</v>
      </c>
      <c r="M459" s="1">
        <f t="shared" si="481"/>
        <v>5.0720478785331461E-3</v>
      </c>
      <c r="N459" s="1">
        <f t="shared" si="481"/>
        <v>5.0813262112659723E-3</v>
      </c>
      <c r="O459" s="1">
        <f t="shared" si="481"/>
        <v>5.1353778412463113E-3</v>
      </c>
      <c r="P459" s="1">
        <f>P460</f>
        <v>5.2668608154931018E-3</v>
      </c>
      <c r="Q459" s="1">
        <f>Q460</f>
        <v>9.6711909294356704E-3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4.9733401310481729E-3</v>
      </c>
      <c r="L460" s="1">
        <f>'[1]Electricity and CHPs_IN'!H$96</f>
        <v>4.9969228436108157E-3</v>
      </c>
      <c r="M460" s="1">
        <f>'[1]Electricity and CHPs_IN'!I$96</f>
        <v>5.0720478785331461E-3</v>
      </c>
      <c r="N460" s="1">
        <f>'[1]Electricity and CHPs_IN'!J$96</f>
        <v>5.0813262112659723E-3</v>
      </c>
      <c r="O460" s="1">
        <f>'[1]Electricity and CHPs_IN'!K$96</f>
        <v>5.1353778412463113E-3</v>
      </c>
      <c r="P460" s="1">
        <f>'[1]Electricity and CHPs_IN'!L$96</f>
        <v>5.2668608154931018E-3</v>
      </c>
      <c r="Q460" s="1">
        <f>'[1]Electricity and CHPs_IN'!M$96</f>
        <v>9.6711909294356704E-3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1.2386044811247909</v>
      </c>
      <c r="H461" s="1">
        <f>H462</f>
        <v>1.2761560161894652</v>
      </c>
      <c r="I461" s="1">
        <f t="shared" ref="I461" si="483">I462</f>
        <v>1.490720698266947</v>
      </c>
      <c r="J461" s="1">
        <f t="shared" ref="J461" si="484">J462</f>
        <v>1.9661815490093515</v>
      </c>
      <c r="K461" s="1">
        <f t="shared" ref="K461:O461" si="485">K462</f>
        <v>2.0680358183066265</v>
      </c>
      <c r="L461" s="1">
        <f t="shared" si="485"/>
        <v>2.2407373207656787</v>
      </c>
      <c r="M461" s="1">
        <f t="shared" si="485"/>
        <v>2.8063905616350726</v>
      </c>
      <c r="N461" s="1">
        <f t="shared" si="485"/>
        <v>2.9496246255711434</v>
      </c>
      <c r="O461" s="1">
        <f t="shared" si="485"/>
        <v>3.1108393197533544</v>
      </c>
      <c r="P461" s="1">
        <f>P462</f>
        <v>3.2737333146992253</v>
      </c>
      <c r="Q461" s="1">
        <f>Q462</f>
        <v>4.2396838809675783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1.2386044811247909</v>
      </c>
      <c r="H462" s="1">
        <f>'[1]Electricity and CHPs_IN'!D$97</f>
        <v>1.2761560161894652</v>
      </c>
      <c r="I462" s="1">
        <f>'[1]Electricity and CHPs_IN'!E$97</f>
        <v>1.490720698266947</v>
      </c>
      <c r="J462" s="1">
        <f>'[1]Electricity and CHPs_IN'!F$97</f>
        <v>1.9661815490093515</v>
      </c>
      <c r="K462" s="1">
        <f>'[1]Electricity and CHPs_IN'!G$97</f>
        <v>2.0680358183066265</v>
      </c>
      <c r="L462" s="1">
        <f>'[1]Electricity and CHPs_IN'!H$97</f>
        <v>2.2407373207656787</v>
      </c>
      <c r="M462" s="1">
        <f>'[1]Electricity and CHPs_IN'!I$97</f>
        <v>2.8063905616350726</v>
      </c>
      <c r="N462" s="1">
        <f>'[1]Electricity and CHPs_IN'!J$97</f>
        <v>2.9496246255711434</v>
      </c>
      <c r="O462" s="1">
        <f>'[1]Electricity and CHPs_IN'!K$97</f>
        <v>3.1108393197533544</v>
      </c>
      <c r="P462" s="1">
        <f>'[1]Electricity and CHPs_IN'!L$97</f>
        <v>3.2737333146992253</v>
      </c>
      <c r="Q462" s="1">
        <f>'[1]Electricity and CHPs_IN'!M$97</f>
        <v>4.2396838809675783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8.1815689468179489</v>
      </c>
      <c r="G463" s="1">
        <f t="shared" ref="G463:K463" si="486">SUM(G464,G470,G503,G512,G518)</f>
        <v>8.8322430600089117</v>
      </c>
      <c r="H463" s="1">
        <f t="shared" si="486"/>
        <v>11.842467474477875</v>
      </c>
      <c r="I463" s="1">
        <f t="shared" si="486"/>
        <v>12.309325117775296</v>
      </c>
      <c r="J463" s="1">
        <f t="shared" si="486"/>
        <v>12.790757803281867</v>
      </c>
      <c r="K463" s="1">
        <f t="shared" si="486"/>
        <v>12.9546492173553</v>
      </c>
      <c r="L463" s="1">
        <f t="shared" ref="L463:O463" si="487">SUM(L464,L470,L503,L512,L518)</f>
        <v>15.581967859237546</v>
      </c>
      <c r="M463" s="1">
        <f t="shared" si="487"/>
        <v>24.173236660933277</v>
      </c>
      <c r="N463" s="1">
        <f t="shared" si="487"/>
        <v>23.991083345631868</v>
      </c>
      <c r="O463" s="1">
        <f t="shared" si="487"/>
        <v>23.832342044881123</v>
      </c>
      <c r="P463" s="1">
        <f>SUM(P464,P470,P503,P512,P518)</f>
        <v>24.800656000287542</v>
      </c>
      <c r="Q463" s="1">
        <f>SUM(Q464,Q470,Q503,Q512,Q518)</f>
        <v>24.977108787128717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0.31114262672310505</v>
      </c>
      <c r="G464" s="1">
        <f t="shared" ref="G464:O464" si="488">+G465</f>
        <v>0.6426583524444246</v>
      </c>
      <c r="H464" s="1">
        <f t="shared" si="488"/>
        <v>3.8603333848604607E-2</v>
      </c>
      <c r="I464" s="1">
        <f t="shared" si="488"/>
        <v>0.56642519373942102</v>
      </c>
      <c r="J464" s="1">
        <f t="shared" si="488"/>
        <v>0.53196678511267959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1.7317183282992657E-2</v>
      </c>
      <c r="O464" s="1">
        <f t="shared" si="488"/>
        <v>1.8403561894405639E-2</v>
      </c>
      <c r="P464" s="1">
        <f>+P465</f>
        <v>2.4735902980488583E-2</v>
      </c>
      <c r="Q464" s="1">
        <f>+Q465</f>
        <v>4.006753667944192E-2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0.31114262672310505</v>
      </c>
      <c r="G465" s="1">
        <f>'[1]Electricity and CHPs_IN'!C$41-G301</f>
        <v>0.6426583524444246</v>
      </c>
      <c r="H465" s="1">
        <f>'[1]Electricity and CHPs_IN'!D$41-H301</f>
        <v>3.8603333848604607E-2</v>
      </c>
      <c r="I465" s="1">
        <f>'[1]Electricity and CHPs_IN'!E$41-I301</f>
        <v>0.56642519373942102</v>
      </c>
      <c r="J465" s="1">
        <f>'[1]Electricity and CHPs_IN'!F$41-J301</f>
        <v>0.53196678511267959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1.7317183282992657E-2</v>
      </c>
      <c r="O465" s="1">
        <f>'[1]Electricity and CHPs_IN'!K$41-O301</f>
        <v>1.8403561894405639E-2</v>
      </c>
      <c r="P465" s="1">
        <f>'[1]Electricity and CHPs_IN'!L$41-P301</f>
        <v>2.4735902980488583E-2</v>
      </c>
      <c r="Q465" s="1">
        <f>'[1]Electricity and CHPs_IN'!M$41-Q301</f>
        <v>4.006753667944192E-2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0.31114262672310505</v>
      </c>
      <c r="G466" s="1">
        <f t="shared" ref="G466:O466" si="489">G467</f>
        <v>0.6426583524444246</v>
      </c>
      <c r="H466" s="1">
        <f t="shared" si="489"/>
        <v>3.8603333848604607E-2</v>
      </c>
      <c r="I466" s="1">
        <f t="shared" si="489"/>
        <v>0.56642519373942102</v>
      </c>
      <c r="J466" s="1">
        <f t="shared" si="489"/>
        <v>0.53196678511267959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1.7317183282992657E-2</v>
      </c>
      <c r="O466" s="1">
        <f t="shared" si="489"/>
        <v>1.8403561894405639E-2</v>
      </c>
      <c r="P466" s="1">
        <f>P467</f>
        <v>2.4735902980488583E-2</v>
      </c>
      <c r="Q466" s="1">
        <f>Q467</f>
        <v>4.006753667944192E-2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0.31114262672310505</v>
      </c>
      <c r="G467" s="1">
        <f t="shared" ref="G467:K467" si="490">G465-G469</f>
        <v>0.6426583524444246</v>
      </c>
      <c r="H467" s="1">
        <f t="shared" si="490"/>
        <v>3.8603333848604607E-2</v>
      </c>
      <c r="I467" s="1">
        <f t="shared" si="490"/>
        <v>0.56642519373942102</v>
      </c>
      <c r="J467" s="1">
        <f t="shared" si="490"/>
        <v>0.53196678511267959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1.7317183282992657E-2</v>
      </c>
      <c r="O467" s="1">
        <f t="shared" si="491"/>
        <v>1.8403561894405639E-2</v>
      </c>
      <c r="P467" s="1">
        <f>P465-P469</f>
        <v>2.4735902980488583E-2</v>
      </c>
      <c r="Q467" s="1">
        <f>Q465-Q469</f>
        <v>4.006753667944192E-2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3.8592592826245231</v>
      </c>
      <c r="G470" s="1">
        <f t="shared" ref="G470:K470" si="495">SUM(G471:G480)</f>
        <v>3.0117955762899484</v>
      </c>
      <c r="H470" s="1">
        <f t="shared" si="495"/>
        <v>3.6002169542936384</v>
      </c>
      <c r="I470" s="1">
        <f t="shared" si="495"/>
        <v>3.4234029600532252</v>
      </c>
      <c r="J470" s="1">
        <f t="shared" si="495"/>
        <v>3.6202758232889414</v>
      </c>
      <c r="K470" s="1">
        <f t="shared" si="495"/>
        <v>2.6486152974441373</v>
      </c>
      <c r="L470" s="1">
        <f t="shared" ref="L470:O470" si="496">SUM(L471:L480)</f>
        <v>1.6072032022726785</v>
      </c>
      <c r="M470" s="1">
        <f t="shared" si="496"/>
        <v>1.9006655438333071</v>
      </c>
      <c r="N470" s="1">
        <f t="shared" si="496"/>
        <v>2.9868932170554139</v>
      </c>
      <c r="O470" s="1">
        <f t="shared" si="496"/>
        <v>2.9519494462446572</v>
      </c>
      <c r="P470" s="1">
        <f>SUM(P471:P480)</f>
        <v>3.5491955358135692</v>
      </c>
      <c r="Q470" s="1">
        <f>SUM(Q471:Q480)</f>
        <v>3.6999678167204793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1.0848801945214284</v>
      </c>
      <c r="G471" s="1">
        <f>'[1]Electricity and CHPs_IN'!C$39-G316</f>
        <v>0.14428450307404825</v>
      </c>
      <c r="H471" s="1">
        <f>'[1]Electricity and CHPs_IN'!D$39-H316</f>
        <v>9.8019049403051034E-2</v>
      </c>
      <c r="I471" s="1">
        <f>'[1]Electricity and CHPs_IN'!E$39-I316</f>
        <v>0.2219604816285147</v>
      </c>
      <c r="J471" s="1">
        <f>'[1]Electricity and CHPs_IN'!F$39-J316</f>
        <v>0.62379393797560201</v>
      </c>
      <c r="K471" s="1">
        <f>'[1]Electricity and CHPs_IN'!G$39-K316</f>
        <v>0.46421920203702521</v>
      </c>
      <c r="L471" s="1">
        <f>'[1]Electricity and CHPs_IN'!H$39-L316</f>
        <v>0.1502860306667389</v>
      </c>
      <c r="M471" s="1">
        <f>'[1]Electricity and CHPs_IN'!I$39-M316</f>
        <v>0.32800858033980473</v>
      </c>
      <c r="N471" s="1">
        <f>'[1]Electricity and CHPs_IN'!J$39-N316</f>
        <v>1.0107293823943633</v>
      </c>
      <c r="O471" s="1">
        <f>'[1]Electricity and CHPs_IN'!K$39-O316</f>
        <v>0.8371111340636429</v>
      </c>
      <c r="P471" s="1">
        <f>'[1]Electricity and CHPs_IN'!L$39-P316</f>
        <v>1.0232191046491053</v>
      </c>
      <c r="Q471" s="1">
        <f>'[1]Electricity and CHPs_IN'!M$39-Q316</f>
        <v>1.0429052317281859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1.2788570982124119E-2</v>
      </c>
      <c r="L472" s="6">
        <f>'[1]Electricity and CHPs_IN'!H$40-L317</f>
        <v>1.3707938086083065E-2</v>
      </c>
      <c r="M472" s="6">
        <f>'[1]Electricity and CHPs_IN'!I$40-M317</f>
        <v>0.12835001548435615</v>
      </c>
      <c r="N472" s="6">
        <f>'[1]Electricity and CHPs_IN'!J$40-N317</f>
        <v>0.39427947614791115</v>
      </c>
      <c r="O472" s="6">
        <f>'[1]Electricity and CHPs_IN'!K$40-O317</f>
        <v>0.32723966942884658</v>
      </c>
      <c r="P472" s="6">
        <f>'[1]Electricity and CHPs_IN'!L$40-P317</f>
        <v>0.40052403290671279</v>
      </c>
      <c r="Q472" s="6">
        <f>'[1]Electricity and CHPs_IN'!M$40-Q317</f>
        <v>0.41062310643307798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0.11561011140893626</v>
      </c>
      <c r="G474" s="1">
        <f>'[1]Electricity and CHPs_IN'!C$48-G319</f>
        <v>3.2345298545956865E-2</v>
      </c>
      <c r="H474" s="1">
        <f>'[1]Electricity and CHPs_IN'!D$48-H319</f>
        <v>7.9103023870739961E-2</v>
      </c>
      <c r="I474" s="1">
        <f>'[1]Electricity and CHPs_IN'!E$48-I319</f>
        <v>5.3931301564080214E-2</v>
      </c>
      <c r="J474" s="1">
        <f>'[1]Electricity and CHPs_IN'!F$48-J319</f>
        <v>4.8169188276206323E-2</v>
      </c>
      <c r="K474" s="1">
        <f>'[1]Electricity and CHPs_IN'!G$48-K319</f>
        <v>2.2649351459587325E-2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3.4649304474996437E-2</v>
      </c>
      <c r="O474" s="1">
        <f>'[1]Electricity and CHPs_IN'!K$48-O319</f>
        <v>5.8500778293060177E-2</v>
      </c>
      <c r="P474" s="1">
        <f>'[1]Electricity and CHPs_IN'!L$48-P319</f>
        <v>0.10681898297568863</v>
      </c>
      <c r="Q474" s="1">
        <f>'[1]Electricity and CHPs_IN'!M$48-Q319</f>
        <v>0.12526151777116579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0.13430371996574242</v>
      </c>
      <c r="G476" s="1">
        <f>'[1]Electricity and CHPs_IN'!C$51-G321</f>
        <v>9.3202018797427316E-2</v>
      </c>
      <c r="H476" s="1">
        <f>'[1]Electricity and CHPs_IN'!D$51-H321</f>
        <v>0.39121109523200598</v>
      </c>
      <c r="I476" s="1">
        <f>'[1]Electricity and CHPs_IN'!E$51-I321</f>
        <v>0.36210839280717122</v>
      </c>
      <c r="J476" s="1">
        <f>'[1]Electricity and CHPs_IN'!F$51-J321</f>
        <v>0.35622949347542432</v>
      </c>
      <c r="K476" s="1">
        <f>'[1]Electricity and CHPs_IN'!G$51-K321</f>
        <v>0.16164980592870093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6.2602692100364177E-2</v>
      </c>
      <c r="O476" s="1">
        <f>'[1]Electricity and CHPs_IN'!K$51-O321</f>
        <v>0.23665198793777326</v>
      </c>
      <c r="P476" s="1">
        <f>'[1]Electricity and CHPs_IN'!L$51-P321</f>
        <v>0.40968914470474799</v>
      </c>
      <c r="Q476" s="1">
        <f>'[1]Electricity and CHPs_IN'!M$51-Q321</f>
        <v>0.48370277774055631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1.5807452533981265</v>
      </c>
      <c r="G478" s="1">
        <f>'[1]Electricity and CHPs_IN'!C$54-G323</f>
        <v>1.7936534201967322</v>
      </c>
      <c r="H478" s="1">
        <f>'[1]Electricity and CHPs_IN'!D$54-H323</f>
        <v>1.7917864796423315</v>
      </c>
      <c r="I478" s="1">
        <f>'[1]Electricity and CHPs_IN'!E$54-I323</f>
        <v>1.6995285014351034</v>
      </c>
      <c r="J478" s="1">
        <f>'[1]Electricity and CHPs_IN'!F$54-J323</f>
        <v>1.5846083243741607</v>
      </c>
      <c r="K478" s="1">
        <f>'[1]Electricity and CHPs_IN'!G$54-K323</f>
        <v>1.4483633354168828</v>
      </c>
      <c r="L478" s="1">
        <f>'[1]Electricity and CHPs_IN'!H$54-L323</f>
        <v>1.4432092335198565</v>
      </c>
      <c r="M478" s="1">
        <f>'[1]Electricity and CHPs_IN'!I$54-M323</f>
        <v>1.4443069480091462</v>
      </c>
      <c r="N478" s="1">
        <f>'[1]Electricity and CHPs_IN'!J$54-N323</f>
        <v>1.4472568620305637</v>
      </c>
      <c r="O478" s="1">
        <f>'[1]Electricity and CHPs_IN'!K$54-O323</f>
        <v>1.44861445279254</v>
      </c>
      <c r="P478" s="1">
        <f>'[1]Electricity and CHPs_IN'!L$54-P323</f>
        <v>1.5658343404918207</v>
      </c>
      <c r="Q478" s="1">
        <f>'[1]Electricity and CHPs_IN'!M$54-Q323</f>
        <v>1.570924671016114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0.94372000333028916</v>
      </c>
      <c r="G479" s="1">
        <f>'[1]Electricity and CHPs_IN'!C$55-G324</f>
        <v>0.94831033567578382</v>
      </c>
      <c r="H479" s="1">
        <f>'[1]Electricity and CHPs_IN'!D$55-H324</f>
        <v>1.2400973061455098</v>
      </c>
      <c r="I479" s="1">
        <f>'[1]Electricity and CHPs_IN'!E$55-I324</f>
        <v>1.0858742826183558</v>
      </c>
      <c r="J479" s="1">
        <f>'[1]Electricity and CHPs_IN'!F$55-J324</f>
        <v>1.0074748791875476</v>
      </c>
      <c r="K479" s="1">
        <f>'[1]Electricity and CHPs_IN'!G$55-K324</f>
        <v>0.53894503161981711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3.3658762043004699E-2</v>
      </c>
      <c r="O479" s="1">
        <f>'[1]Electricity and CHPs_IN'!K$55-O324</f>
        <v>3.9052529766245403E-2</v>
      </c>
      <c r="P479" s="1">
        <f>'[1]Electricity and CHPs_IN'!L$55-P324</f>
        <v>3.8467287562830535E-2</v>
      </c>
      <c r="Q479" s="1">
        <f>'[1]Electricity and CHPs_IN'!M$55-Q324</f>
        <v>5.8748063550748679E-2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3.7167378642104856E-3</v>
      </c>
      <c r="O480" s="1">
        <f>'[1]Electricity and CHPs_IN'!K$58-O325</f>
        <v>4.7788939625490294E-3</v>
      </c>
      <c r="P480" s="1">
        <f>'[1]Electricity and CHPs_IN'!L$58-P325</f>
        <v>4.6426425226631131E-3</v>
      </c>
      <c r="Q480" s="1">
        <f>'[1]Electricity and CHPs_IN'!M$58-Q325</f>
        <v>7.802448480630754E-3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2.2208547900011375</v>
      </c>
      <c r="G481" s="1">
        <f t="shared" ref="G481:K481" si="497">SUM(G482:G491)</f>
        <v>1.1699307967669585</v>
      </c>
      <c r="H481" s="1">
        <f t="shared" si="497"/>
        <v>1.7532921857011499</v>
      </c>
      <c r="I481" s="1">
        <f t="shared" si="497"/>
        <v>1.6987734832981709</v>
      </c>
      <c r="J481" s="1">
        <f t="shared" si="497"/>
        <v>1.9192510808683871</v>
      </c>
      <c r="K481" s="1">
        <f t="shared" si="497"/>
        <v>1.0385879083199181</v>
      </c>
      <c r="L481" s="1">
        <f t="shared" ref="L481:O481" si="498">SUM(L482:L491)</f>
        <v>7.2335129413638871E-2</v>
      </c>
      <c r="M481" s="1">
        <f t="shared" si="498"/>
        <v>4.235110822776679E-2</v>
      </c>
      <c r="N481" s="1">
        <f t="shared" si="498"/>
        <v>8.3174614623706664E-2</v>
      </c>
      <c r="O481" s="1">
        <f t="shared" si="498"/>
        <v>0.11760411368595544</v>
      </c>
      <c r="P481" s="1">
        <f>SUM(P482:P491)</f>
        <v>0.22862098405885778</v>
      </c>
      <c r="Q481" s="1">
        <f>SUM(Q482:Q491)</f>
        <v>0.25059763046128053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1.0574266147478182</v>
      </c>
      <c r="G482" s="1">
        <f t="shared" ref="G482:K482" si="500">G471-G493</f>
        <v>0.13857404310177129</v>
      </c>
      <c r="H482" s="1">
        <f t="shared" si="500"/>
        <v>9.5030489574867844E-2</v>
      </c>
      <c r="I482" s="1">
        <f t="shared" si="500"/>
        <v>0.21872856149447667</v>
      </c>
      <c r="J482" s="1">
        <f t="shared" si="500"/>
        <v>0.58812020643698515</v>
      </c>
      <c r="K482" s="1">
        <f t="shared" si="500"/>
        <v>0.40169269894901244</v>
      </c>
      <c r="L482" s="1">
        <f t="shared" ref="L482:O482" si="501">L471-L493</f>
        <v>6.6288776105698055E-2</v>
      </c>
      <c r="M482" s="1">
        <f t="shared" si="501"/>
        <v>3.0439936954665681E-2</v>
      </c>
      <c r="N482" s="1">
        <f t="shared" si="501"/>
        <v>5.4601871795987411E-2</v>
      </c>
      <c r="O482" s="1">
        <f t="shared" si="501"/>
        <v>6.548621126162546E-2</v>
      </c>
      <c r="P482" s="1">
        <f t="shared" ref="P482:Q488" si="502">P471-P493</f>
        <v>0.11794591885960182</v>
      </c>
      <c r="Q482" s="1">
        <f t="shared" si="502"/>
        <v>0.12275447794191696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1.1066055800726523E-2</v>
      </c>
      <c r="L483" s="1">
        <f t="shared" ref="L483:O483" si="504">L472-L494</f>
        <v>6.0463533079408143E-3</v>
      </c>
      <c r="M483" s="1">
        <f t="shared" si="504"/>
        <v>1.1911171273101109E-2</v>
      </c>
      <c r="N483" s="1">
        <f t="shared" si="504"/>
        <v>2.1299863032988808E-2</v>
      </c>
      <c r="O483" s="1">
        <f t="shared" si="504"/>
        <v>2.5599571255699893E-2</v>
      </c>
      <c r="P483" s="1">
        <f t="shared" si="502"/>
        <v>4.6168191027605776E-2</v>
      </c>
      <c r="Q483" s="1">
        <f t="shared" si="502"/>
        <v>4.8332124077615224E-2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0.11268452438814888</v>
      </c>
      <c r="G485" s="1">
        <f t="shared" ref="G485:K485" si="507">G474-G496</f>
        <v>3.1065143514038839E-2</v>
      </c>
      <c r="H485" s="1">
        <f t="shared" si="507"/>
        <v>7.6691205751020966E-2</v>
      </c>
      <c r="I485" s="1">
        <f t="shared" si="507"/>
        <v>5.3146019165605567E-2</v>
      </c>
      <c r="J485" s="1">
        <f t="shared" si="507"/>
        <v>4.5414472998633854E-2</v>
      </c>
      <c r="K485" s="1">
        <f t="shared" si="507"/>
        <v>1.9598670363749286E-2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1.8718332658758177E-3</v>
      </c>
      <c r="O485" s="1">
        <f t="shared" si="508"/>
        <v>4.576446507970594E-3</v>
      </c>
      <c r="P485" s="1">
        <f t="shared" si="502"/>
        <v>1.2312967028734606E-2</v>
      </c>
      <c r="Q485" s="1">
        <f t="shared" si="502"/>
        <v>1.4743824992354812E-2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0.13090507935215967</v>
      </c>
      <c r="G487" s="1">
        <f t="shared" ref="G487:K487" si="511">G476-G498</f>
        <v>8.9513290026569853E-2</v>
      </c>
      <c r="H487" s="1">
        <f t="shared" si="511"/>
        <v>0.37928323252909013</v>
      </c>
      <c r="I487" s="1">
        <f t="shared" si="511"/>
        <v>0.35683580826044842</v>
      </c>
      <c r="J487" s="1">
        <f t="shared" si="511"/>
        <v>0.33585732481084712</v>
      </c>
      <c r="K487" s="1">
        <f t="shared" si="511"/>
        <v>0.13987690845865738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3.3819380614523858E-3</v>
      </c>
      <c r="O487" s="1">
        <f t="shared" si="512"/>
        <v>1.8513004363406832E-2</v>
      </c>
      <c r="P487" s="1">
        <f t="shared" si="502"/>
        <v>4.7224648562026961E-2</v>
      </c>
      <c r="Q487" s="1">
        <f t="shared" si="502"/>
        <v>5.6933918973831099E-2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0.91983857151301041</v>
      </c>
      <c r="G490" s="1">
        <f t="shared" ref="G490:K490" si="515">G479-G501</f>
        <v>0.91077832012457871</v>
      </c>
      <c r="H490" s="1">
        <f t="shared" si="515"/>
        <v>1.202287257846171</v>
      </c>
      <c r="I490" s="1">
        <f t="shared" si="515"/>
        <v>1.0700630943776401</v>
      </c>
      <c r="J490" s="1">
        <f t="shared" si="515"/>
        <v>0.94985907662192093</v>
      </c>
      <c r="K490" s="1">
        <f t="shared" si="515"/>
        <v>0.46635357474777261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1.8183219384896726E-3</v>
      </c>
      <c r="O490" s="1">
        <f t="shared" si="516"/>
        <v>3.0550330900016853E-3</v>
      </c>
      <c r="P490" s="1">
        <f>P479-P501</f>
        <v>4.4341036607115428E-3</v>
      </c>
      <c r="Q490" s="1">
        <f>Q479-Q501</f>
        <v>6.9149023821852632E-3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2.007865289125727E-4</v>
      </c>
      <c r="O491" s="1">
        <f t="shared" si="518"/>
        <v>3.738472072509786E-4</v>
      </c>
      <c r="P491" s="1">
        <f>P480-P502</f>
        <v>5.3515492017708593E-4</v>
      </c>
      <c r="Q491" s="1">
        <f>Q480-Q502</f>
        <v>9.1838209337716682E-4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1.6384044926233858</v>
      </c>
      <c r="G492" s="1">
        <f t="shared" ref="G492:K492" si="519">SUM(G493:G502)</f>
        <v>1.8418647795229899</v>
      </c>
      <c r="H492" s="1">
        <f t="shared" si="519"/>
        <v>1.8469247685924883</v>
      </c>
      <c r="I492" s="1">
        <f t="shared" si="519"/>
        <v>1.7246294767550545</v>
      </c>
      <c r="J492" s="1">
        <f t="shared" si="519"/>
        <v>1.701024742420554</v>
      </c>
      <c r="K492" s="1">
        <f t="shared" si="519"/>
        <v>1.6100273891242192</v>
      </c>
      <c r="L492" s="1">
        <f t="shared" ref="L492:O492" si="520">SUM(L493:L502)</f>
        <v>1.5348680728590396</v>
      </c>
      <c r="M492" s="1">
        <f t="shared" si="520"/>
        <v>1.8583144356055403</v>
      </c>
      <c r="N492" s="1">
        <f t="shared" si="520"/>
        <v>2.9037186024317072</v>
      </c>
      <c r="O492" s="1">
        <f t="shared" si="520"/>
        <v>2.8343453325587018</v>
      </c>
      <c r="P492" s="1">
        <f>SUM(P493:P502)</f>
        <v>3.3205745517547109</v>
      </c>
      <c r="Q492" s="1">
        <f>SUM(Q493:Q502)</f>
        <v>3.4493701862591992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2.7453579773610206E-2</v>
      </c>
      <c r="G493" s="1">
        <f t="shared" ref="G493:K493" si="522">IFERROR(G348/G316,0)*G471</f>
        <v>5.7104599722769666E-3</v>
      </c>
      <c r="H493" s="1">
        <f t="shared" si="522"/>
        <v>2.988559828183187E-3</v>
      </c>
      <c r="I493" s="1">
        <f t="shared" si="522"/>
        <v>3.2319201340380325E-3</v>
      </c>
      <c r="J493" s="1">
        <f t="shared" si="522"/>
        <v>3.567373153861688E-2</v>
      </c>
      <c r="K493" s="1">
        <f t="shared" si="522"/>
        <v>6.2526503088012789E-2</v>
      </c>
      <c r="L493" s="1">
        <f t="shared" ref="L493:O493" si="523">IFERROR(L348/L316,0)*L471</f>
        <v>8.3997254561040846E-2</v>
      </c>
      <c r="M493" s="1">
        <f t="shared" si="523"/>
        <v>0.29756864338513905</v>
      </c>
      <c r="N493" s="1">
        <f t="shared" si="523"/>
        <v>0.95612751059837586</v>
      </c>
      <c r="O493" s="1">
        <f t="shared" si="523"/>
        <v>0.77162492280201744</v>
      </c>
      <c r="P493" s="1">
        <f t="shared" ref="P493:Q499" si="524">IFERROR(P348/P316,0)*P471</f>
        <v>0.90527318578950344</v>
      </c>
      <c r="Q493" s="1">
        <f t="shared" si="524"/>
        <v>0.92015075378626898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1.7225151813975953E-3</v>
      </c>
      <c r="L494" s="1">
        <f t="shared" ref="L494:O494" si="526">IFERROR(L349/L317,0)*L472</f>
        <v>7.6615847781422511E-3</v>
      </c>
      <c r="M494" s="1">
        <f t="shared" si="526"/>
        <v>0.11643884421125504</v>
      </c>
      <c r="N494" s="1">
        <f t="shared" si="526"/>
        <v>0.37297961311492234</v>
      </c>
      <c r="O494" s="1">
        <f t="shared" si="526"/>
        <v>0.30164009817314669</v>
      </c>
      <c r="P494" s="1">
        <f t="shared" si="524"/>
        <v>0.35435584187910701</v>
      </c>
      <c r="Q494" s="1">
        <f t="shared" si="524"/>
        <v>0.36229098235546275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2.9255870207873856E-3</v>
      </c>
      <c r="G496" s="1">
        <f t="shared" ref="G496:K496" si="529">IFERROR(G351/G319,0)*G474</f>
        <v>1.280155031918026E-3</v>
      </c>
      <c r="H496" s="1">
        <f t="shared" si="529"/>
        <v>2.4118181197189908E-3</v>
      </c>
      <c r="I496" s="1">
        <f t="shared" si="529"/>
        <v>7.8528239847464986E-4</v>
      </c>
      <c r="J496" s="1">
        <f t="shared" si="529"/>
        <v>2.7547152775724668E-3</v>
      </c>
      <c r="K496" s="1">
        <f t="shared" si="529"/>
        <v>3.0506810958380397E-3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3.2777471209120619E-2</v>
      </c>
      <c r="O496" s="1">
        <f t="shared" si="530"/>
        <v>5.3924331785089583E-2</v>
      </c>
      <c r="P496" s="1">
        <f t="shared" si="524"/>
        <v>9.4506015946954028E-2</v>
      </c>
      <c r="Q496" s="1">
        <f t="shared" si="524"/>
        <v>0.11051769277881097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3.398640613582755E-3</v>
      </c>
      <c r="G498" s="1">
        <f t="shared" ref="G498:K498" si="533">IFERROR(G353/G321,0)*G476</f>
        <v>3.6887287708574682E-3</v>
      </c>
      <c r="H498" s="1">
        <f t="shared" si="533"/>
        <v>1.1927862702915834E-2</v>
      </c>
      <c r="I498" s="1">
        <f t="shared" si="533"/>
        <v>5.2725845467228158E-3</v>
      </c>
      <c r="J498" s="1">
        <f t="shared" si="533"/>
        <v>2.0372168664577216E-2</v>
      </c>
      <c r="K498" s="1">
        <f t="shared" si="533"/>
        <v>2.1772897470043545E-2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5.9220754038911791E-2</v>
      </c>
      <c r="O498" s="1">
        <f t="shared" si="534"/>
        <v>0.21813898357436642</v>
      </c>
      <c r="P498" s="1">
        <f t="shared" si="524"/>
        <v>0.36246449614272103</v>
      </c>
      <c r="Q498" s="1">
        <f t="shared" si="524"/>
        <v>0.42676885876672521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1.5807452533981265</v>
      </c>
      <c r="G500" s="1">
        <f t="shared" ref="G500:K500" si="537">G478</f>
        <v>1.7936534201967322</v>
      </c>
      <c r="H500" s="1">
        <f t="shared" si="537"/>
        <v>1.7917864796423315</v>
      </c>
      <c r="I500" s="1">
        <f t="shared" si="537"/>
        <v>1.6995285014351034</v>
      </c>
      <c r="J500" s="1">
        <f t="shared" si="537"/>
        <v>1.5846083243741607</v>
      </c>
      <c r="K500" s="1">
        <f t="shared" si="537"/>
        <v>1.4483633354168828</v>
      </c>
      <c r="L500" s="1">
        <f t="shared" ref="L500:O500" si="538">L478</f>
        <v>1.4432092335198565</v>
      </c>
      <c r="M500" s="1">
        <f t="shared" si="538"/>
        <v>1.4443069480091462</v>
      </c>
      <c r="N500" s="1">
        <f t="shared" si="538"/>
        <v>1.4472568620305637</v>
      </c>
      <c r="O500" s="1">
        <f t="shared" si="538"/>
        <v>1.44861445279254</v>
      </c>
      <c r="P500" s="1">
        <f>P478</f>
        <v>1.5658343404918207</v>
      </c>
      <c r="Q500" s="1">
        <f>Q478</f>
        <v>1.570924671016114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2.3881431817278781E-2</v>
      </c>
      <c r="G501" s="1">
        <f t="shared" ref="G501:K501" si="539">IFERROR(G356/G324,0)*G479</f>
        <v>3.7532015551205139E-2</v>
      </c>
      <c r="H501" s="1">
        <f t="shared" si="539"/>
        <v>3.7810048299338955E-2</v>
      </c>
      <c r="I501" s="1">
        <f t="shared" si="539"/>
        <v>1.5811188240715764E-2</v>
      </c>
      <c r="J501" s="1">
        <f t="shared" si="539"/>
        <v>5.761580256562672E-2</v>
      </c>
      <c r="K501" s="1">
        <f t="shared" si="539"/>
        <v>7.2591456872044477E-2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3.1840440104515026E-2</v>
      </c>
      <c r="O501" s="1">
        <f t="shared" si="540"/>
        <v>3.5997496676243718E-2</v>
      </c>
      <c r="P501" s="1">
        <f>IFERROR(P356/P324,0)*P479</f>
        <v>3.4033183902118992E-2</v>
      </c>
      <c r="Q501" s="1">
        <f>IFERROR(Q356/Q324,0)*Q479</f>
        <v>5.1833161168563416E-2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3.5159513352979129E-3</v>
      </c>
      <c r="O502" s="1">
        <f t="shared" si="542"/>
        <v>4.4050467552980508E-3</v>
      </c>
      <c r="P502" s="1">
        <f>IFERROR(P357/P325,0)*P480</f>
        <v>4.1074876024860272E-3</v>
      </c>
      <c r="Q502" s="1">
        <f>IFERROR(Q357/Q325,0)*Q480</f>
        <v>6.8840663872535872E-3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3.3178988007268253</v>
      </c>
      <c r="G503" s="1">
        <f t="shared" ref="G503:K503" si="543">SUM(G504:G505)</f>
        <v>3.4972489723377032</v>
      </c>
      <c r="H503" s="1">
        <f t="shared" si="543"/>
        <v>4.7998692102138589</v>
      </c>
      <c r="I503" s="1">
        <f t="shared" si="543"/>
        <v>4.6785682905665862</v>
      </c>
      <c r="J503" s="1">
        <f t="shared" si="543"/>
        <v>4.5427163785880831</v>
      </c>
      <c r="K503" s="1">
        <f t="shared" si="543"/>
        <v>4.4987180380533331</v>
      </c>
      <c r="L503" s="1">
        <f t="shared" ref="L503:O503" si="544">SUM(L504:L505)</f>
        <v>5.2528631620844903</v>
      </c>
      <c r="M503" s="1">
        <f t="shared" si="544"/>
        <v>11.677480477205782</v>
      </c>
      <c r="N503" s="1">
        <f t="shared" si="544"/>
        <v>10.609879606465141</v>
      </c>
      <c r="O503" s="1">
        <f t="shared" si="544"/>
        <v>10.6164973428517</v>
      </c>
      <c r="P503" s="1">
        <f>SUM(P504:P505)</f>
        <v>10.626300936545777</v>
      </c>
      <c r="Q503" s="1">
        <f>SUM(Q504:Q505)</f>
        <v>10.630000988339635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3.3178988007268253</v>
      </c>
      <c r="G504" s="6">
        <f>'[1]Electricity and CHPs_IN'!C$44-G363</f>
        <v>3.4972489723377032</v>
      </c>
      <c r="H504" s="6">
        <f>'[1]Electricity and CHPs_IN'!D$44-H363</f>
        <v>4.7998692102138589</v>
      </c>
      <c r="I504" s="6">
        <f>'[1]Electricity and CHPs_IN'!E$44-I363</f>
        <v>4.6785682905665862</v>
      </c>
      <c r="J504" s="6">
        <f>'[1]Electricity and CHPs_IN'!F$44-J363</f>
        <v>4.5427163785880831</v>
      </c>
      <c r="K504" s="6">
        <f>'[1]Electricity and CHPs_IN'!G$44-K363</f>
        <v>4.0006101920826813</v>
      </c>
      <c r="L504" s="6">
        <f>'[1]Electricity and CHPs_IN'!H$44-L363</f>
        <v>3.2399737743928167E-2</v>
      </c>
      <c r="M504" s="6">
        <f>'[1]Electricity and CHPs_IN'!I$44-M363</f>
        <v>1.2091486357961831E-2</v>
      </c>
      <c r="N504" s="6">
        <f>'[1]Electricity and CHPs_IN'!J$44-N363</f>
        <v>1.8413945400671768E-2</v>
      </c>
      <c r="O504" s="6">
        <f>'[1]Electricity and CHPs_IN'!K$44-O363</f>
        <v>1.530331239168467E-2</v>
      </c>
      <c r="P504" s="6">
        <f>'[1]Electricity and CHPs_IN'!L$44-P363</f>
        <v>7.6027862042031798E-3</v>
      </c>
      <c r="Q504" s="6">
        <f>'[1]Electricity and CHPs_IN'!M$44-Q363</f>
        <v>4.1025929675196108E-3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0.49810784597065216</v>
      </c>
      <c r="L505" s="1">
        <f>'[1]Electricity and CHPs_IN'!H$45</f>
        <v>5.2204634243405623</v>
      </c>
      <c r="M505" s="1">
        <f>'[1]Electricity and CHPs_IN'!I$45</f>
        <v>11.66538899084782</v>
      </c>
      <c r="N505" s="1">
        <f>'[1]Electricity and CHPs_IN'!J$45</f>
        <v>10.591465661064468</v>
      </c>
      <c r="O505" s="1">
        <f>'[1]Electricity and CHPs_IN'!K$45</f>
        <v>10.601194030460015</v>
      </c>
      <c r="P505" s="1">
        <f>'[1]Electricity and CHPs_IN'!L$45</f>
        <v>10.618698150341574</v>
      </c>
      <c r="Q505" s="1">
        <f>'[1]Electricity and CHPs_IN'!M$45</f>
        <v>10.625898395372115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3.3178988007268253</v>
      </c>
      <c r="G509" s="1">
        <f t="shared" ref="G509:K509" si="547">SUM(G510:G511)</f>
        <v>3.4972489723377032</v>
      </c>
      <c r="H509" s="1">
        <f t="shared" si="547"/>
        <v>4.7998692102138589</v>
      </c>
      <c r="I509" s="1">
        <f t="shared" si="547"/>
        <v>4.6785682905665862</v>
      </c>
      <c r="J509" s="1">
        <f t="shared" si="547"/>
        <v>4.5427163785880831</v>
      </c>
      <c r="K509" s="1">
        <f t="shared" si="547"/>
        <v>4.4987180380533331</v>
      </c>
      <c r="L509" s="1">
        <f t="shared" ref="L509:O509" si="548">SUM(L510:L511)</f>
        <v>5.2528631620844903</v>
      </c>
      <c r="M509" s="1">
        <f t="shared" si="548"/>
        <v>11.677480477205782</v>
      </c>
      <c r="N509" s="1">
        <f t="shared" si="548"/>
        <v>10.609879606465141</v>
      </c>
      <c r="O509" s="1">
        <f t="shared" si="548"/>
        <v>10.6164973428517</v>
      </c>
      <c r="P509" s="1">
        <f>SUM(P510:P511)</f>
        <v>10.626300936545777</v>
      </c>
      <c r="Q509" s="1">
        <f>SUM(Q510:Q511)</f>
        <v>10.630000988339635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3.3178988007268253</v>
      </c>
      <c r="G510" s="1">
        <f t="shared" ref="G510:K510" si="549">G504</f>
        <v>3.4972489723377032</v>
      </c>
      <c r="H510" s="1">
        <f t="shared" si="549"/>
        <v>4.7998692102138589</v>
      </c>
      <c r="I510" s="1">
        <f t="shared" si="549"/>
        <v>4.6785682905665862</v>
      </c>
      <c r="J510" s="1">
        <f t="shared" si="549"/>
        <v>4.5427163785880831</v>
      </c>
      <c r="K510" s="1">
        <f t="shared" si="549"/>
        <v>4.0006101920826813</v>
      </c>
      <c r="L510" s="1">
        <f t="shared" ref="L510:O510" si="550">L504</f>
        <v>3.2399737743928167E-2</v>
      </c>
      <c r="M510" s="1">
        <f t="shared" si="550"/>
        <v>1.2091486357961831E-2</v>
      </c>
      <c r="N510" s="1">
        <f t="shared" si="550"/>
        <v>1.8413945400671768E-2</v>
      </c>
      <c r="O510" s="1">
        <f t="shared" si="550"/>
        <v>1.530331239168467E-2</v>
      </c>
      <c r="P510" s="1">
        <f>P504</f>
        <v>7.6027862042031798E-3</v>
      </c>
      <c r="Q510" s="1">
        <f>Q504</f>
        <v>4.1025929675196108E-3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0.49810784597065216</v>
      </c>
      <c r="L511" s="1">
        <f t="shared" ref="L511:O511" si="552">L505</f>
        <v>5.2204634243405623</v>
      </c>
      <c r="M511" s="1">
        <f t="shared" si="552"/>
        <v>11.66538899084782</v>
      </c>
      <c r="N511" s="1">
        <f t="shared" si="552"/>
        <v>10.591465661064468</v>
      </c>
      <c r="O511" s="1">
        <f t="shared" si="552"/>
        <v>10.601194030460015</v>
      </c>
      <c r="P511" s="1">
        <f>P505</f>
        <v>10.618698150341574</v>
      </c>
      <c r="Q511" s="1">
        <f>Q505</f>
        <v>10.625898395372115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0.69326823674349525</v>
      </c>
      <c r="G512" s="1">
        <f t="shared" ref="G512:K512" si="553">SUM(G513:G517)</f>
        <v>1.6805401589368363</v>
      </c>
      <c r="H512" s="1">
        <f t="shared" si="553"/>
        <v>3.403777976121773</v>
      </c>
      <c r="I512" s="1">
        <f t="shared" si="553"/>
        <v>3.6305799845330724</v>
      </c>
      <c r="J512" s="1">
        <f t="shared" si="553"/>
        <v>3.6735647019689455</v>
      </c>
      <c r="K512" s="1">
        <f t="shared" si="553"/>
        <v>5.5397359046652204</v>
      </c>
      <c r="L512" s="1">
        <f t="shared" ref="L512:O512" si="554">SUM(L513:L517)</f>
        <v>8.4818986618472447</v>
      </c>
      <c r="M512" s="1">
        <f t="shared" si="554"/>
        <v>9.7518224065612298</v>
      </c>
      <c r="N512" s="1">
        <f t="shared" si="554"/>
        <v>9.0342252716992206</v>
      </c>
      <c r="O512" s="1">
        <f t="shared" si="554"/>
        <v>8.8979770283882615</v>
      </c>
      <c r="P512" s="1">
        <f>SUM(P513:P517)</f>
        <v>8.6756998210029188</v>
      </c>
      <c r="Q512" s="1">
        <f>SUM(Q513:Q517)</f>
        <v>8.6818202605312802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0.69326823674349525</v>
      </c>
      <c r="G513" s="6">
        <f>'[1]Electricity and CHPs_IN'!C$42-G382</f>
        <v>1.6805401589368363</v>
      </c>
      <c r="H513" s="6">
        <f>'[1]Electricity and CHPs_IN'!D$42-H382</f>
        <v>3.403777976121773</v>
      </c>
      <c r="I513" s="6">
        <f>'[1]Electricity and CHPs_IN'!E$42-I382</f>
        <v>3.5732719532228931</v>
      </c>
      <c r="J513" s="6">
        <f>'[1]Electricity and CHPs_IN'!F$42-J382</f>
        <v>3.5652194840047979</v>
      </c>
      <c r="K513" s="6">
        <f>'[1]Electricity and CHPs_IN'!G$42-K382</f>
        <v>1.822182689194451</v>
      </c>
      <c r="L513" s="6">
        <f>'[1]Electricity and CHPs_IN'!H$42-L382</f>
        <v>0.82409320909086325</v>
      </c>
      <c r="M513" s="6">
        <f>'[1]Electricity and CHPs_IN'!I$42-M382</f>
        <v>0.71587828445106816</v>
      </c>
      <c r="N513" s="6">
        <f>'[1]Electricity and CHPs_IN'!J$42-N382</f>
        <v>3.2066530007860541E-2</v>
      </c>
      <c r="O513" s="6">
        <f>'[1]Electricity and CHPs_IN'!K$42-O382</f>
        <v>2.0070784208762446E-2</v>
      </c>
      <c r="P513" s="6">
        <f>'[1]Electricity and CHPs_IN'!L$42-P382</f>
        <v>1.5330626468534607E-2</v>
      </c>
      <c r="Q513" s="6">
        <f>'[1]Electricity and CHPs_IN'!M$42-Q382</f>
        <v>2.0631342765934549E-2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3.4196246151883352</v>
      </c>
      <c r="L514" s="1">
        <f>'[1]Electricity and CHPs_IN'!H$43-L383</f>
        <v>7.223297674677303</v>
      </c>
      <c r="M514" s="1">
        <f>'[1]Electricity and CHPs_IN'!I$43-M383</f>
        <v>8.3915070365679583</v>
      </c>
      <c r="N514" s="1">
        <f>'[1]Electricity and CHPs_IN'!J$43-N383</f>
        <v>8.3517055194562122</v>
      </c>
      <c r="O514" s="1">
        <f>'[1]Electricity and CHPs_IN'!K$43-O383</f>
        <v>8.3981444374230367</v>
      </c>
      <c r="P514" s="1">
        <f>'[1]Electricity and CHPs_IN'!L$43-P383</f>
        <v>8.3905394855101783</v>
      </c>
      <c r="Q514" s="1">
        <f>'[1]Electricity and CHPs_IN'!M$43-Q383</f>
        <v>8.3966189180374116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2.0062554695156529E-2</v>
      </c>
      <c r="J515" s="1">
        <f>'[1]Electricity and CHPs_IN'!F$50-J384</f>
        <v>3.6955994586510582E-2</v>
      </c>
      <c r="K515" s="1">
        <f>'[1]Electricity and CHPs_IN'!G$50-K384</f>
        <v>5.7604673416638774E-2</v>
      </c>
      <c r="L515" s="1">
        <f>'[1]Electricity and CHPs_IN'!H$50-L384</f>
        <v>5.7062864053580922E-2</v>
      </c>
      <c r="M515" s="1">
        <f>'[1]Electricity and CHPs_IN'!I$50-M384</f>
        <v>8.8458533522277338E-2</v>
      </c>
      <c r="N515" s="1">
        <f>'[1]Electricity and CHPs_IN'!J$50-N384</f>
        <v>6.8089110233119227E-2</v>
      </c>
      <c r="O515" s="1">
        <f>'[1]Electricity and CHPs_IN'!K$50-O384</f>
        <v>6.8014674261110825E-2</v>
      </c>
      <c r="P515" s="1">
        <f>'[1]Electricity and CHPs_IN'!L$50-P384</f>
        <v>5.4300530996775606E-2</v>
      </c>
      <c r="Q515" s="1">
        <f>'[1]Electricity and CHPs_IN'!M$50-Q384</f>
        <v>7.6270775388259798E-2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2.5572199059362952E-2</v>
      </c>
      <c r="J516" s="1">
        <f>'[1]Electricity and CHPs_IN'!F$53-J385</f>
        <v>5.3335666598495035E-2</v>
      </c>
      <c r="K516" s="1">
        <f>'[1]Electricity and CHPs_IN'!G$53-K385</f>
        <v>0.21172774912949965</v>
      </c>
      <c r="L516" s="1">
        <f>'[1]Electricity and CHPs_IN'!H$53-L385</f>
        <v>0.35233335065444626</v>
      </c>
      <c r="M516" s="1">
        <f>'[1]Electricity and CHPs_IN'!I$53-M385</f>
        <v>0.53540883508783099</v>
      </c>
      <c r="N516" s="1">
        <f>'[1]Electricity and CHPs_IN'!J$53-N385</f>
        <v>0.5386303642040664</v>
      </c>
      <c r="O516" s="1">
        <f>'[1]Electricity and CHPs_IN'!K$53-O385</f>
        <v>0.38233582980844799</v>
      </c>
      <c r="P516" s="1">
        <f>'[1]Electricity and CHPs_IN'!L$53-P385</f>
        <v>0.19137966173238866</v>
      </c>
      <c r="Q516" s="1">
        <f>'[1]Electricity and CHPs_IN'!M$53-Q385</f>
        <v>0.1515359181901928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1.1673277555659434E-2</v>
      </c>
      <c r="J517" s="1">
        <f>'[1]Electricity and CHPs_IN'!F$56-J386</f>
        <v>1.8053556779141413E-2</v>
      </c>
      <c r="K517" s="1">
        <f>'[1]Electricity and CHPs_IN'!G$56-K386</f>
        <v>2.8596177736295865E-2</v>
      </c>
      <c r="L517" s="1">
        <f>'[1]Electricity and CHPs_IN'!H$56-L386</f>
        <v>2.511156337105272E-2</v>
      </c>
      <c r="M517" s="1">
        <f>'[1]Electricity and CHPs_IN'!I$56-M386</f>
        <v>2.0569716932093744E-2</v>
      </c>
      <c r="N517" s="1">
        <f>'[1]Electricity and CHPs_IN'!J$56-N386</f>
        <v>4.3733747797962255E-2</v>
      </c>
      <c r="O517" s="1">
        <f>'[1]Electricity and CHPs_IN'!K$56-O386</f>
        <v>2.9411302686904204E-2</v>
      </c>
      <c r="P517" s="1">
        <f>'[1]Electricity and CHPs_IN'!L$56-P386</f>
        <v>2.4149516295041383E-2</v>
      </c>
      <c r="Q517" s="1">
        <f>'[1]Electricity and CHPs_IN'!M$56-Q386</f>
        <v>3.6763306149482242E-2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1.0348688882992086E-2</v>
      </c>
      <c r="J518" s="1">
        <f t="shared" si="555"/>
        <v>0.42223411432321789</v>
      </c>
      <c r="K518" s="1">
        <f t="shared" si="555"/>
        <v>0.26757997719260856</v>
      </c>
      <c r="L518" s="1">
        <f t="shared" ref="L518:O518" si="556">SUM(L519:L520)</f>
        <v>0.24000283303313355</v>
      </c>
      <c r="M518" s="1">
        <f t="shared" si="556"/>
        <v>0.84326823333295553</v>
      </c>
      <c r="N518" s="1">
        <f t="shared" si="556"/>
        <v>1.3427680671290994</v>
      </c>
      <c r="O518" s="1">
        <f t="shared" si="556"/>
        <v>1.3475146655021009</v>
      </c>
      <c r="P518" s="1">
        <f>SUM(P519:P520)</f>
        <v>1.9247238039447889</v>
      </c>
      <c r="Q518" s="1">
        <f>SUM(Q519:Q520)</f>
        <v>1.9252521848578799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0.3952382998542211</v>
      </c>
      <c r="K519" s="1">
        <f>'[1]Electricity and CHPs_IN'!G$46-K399</f>
        <v>0.24403861365769347</v>
      </c>
      <c r="L519" s="1">
        <f>'[1]Electricity and CHPs_IN'!H$46-L399</f>
        <v>0.22093998762567724</v>
      </c>
      <c r="M519" s="1">
        <f>'[1]Electricity and CHPs_IN'!I$46-M399</f>
        <v>0.78889850599671463</v>
      </c>
      <c r="N519" s="1">
        <f>'[1]Electricity and CHPs_IN'!J$46-N399</f>
        <v>1.2544457511751319</v>
      </c>
      <c r="O519" s="1">
        <f>'[1]Electricity and CHPs_IN'!K$46-O399</f>
        <v>1.2700351246882868</v>
      </c>
      <c r="P519" s="1">
        <f>'[1]Electricity and CHPs_IN'!L$46-P399</f>
        <v>1.8085795514120147</v>
      </c>
      <c r="Q519" s="1">
        <f>'[1]Electricity and CHPs_IN'!M$46-Q399</f>
        <v>1.8086480607066626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1.0348688882992086E-2</v>
      </c>
      <c r="J520" s="1">
        <f>'[1]Electricity and CHPs_IN'!F$57-J400</f>
        <v>2.6995814468996765E-2</v>
      </c>
      <c r="K520" s="1">
        <f>'[1]Electricity and CHPs_IN'!G$57-K400</f>
        <v>2.354136353491508E-2</v>
      </c>
      <c r="L520" s="1">
        <f>'[1]Electricity and CHPs_IN'!H$57-L400</f>
        <v>1.9062845407456307E-2</v>
      </c>
      <c r="M520" s="1">
        <f>'[1]Electricity and CHPs_IN'!I$57-M400</f>
        <v>5.4369727336240861E-2</v>
      </c>
      <c r="N520" s="1">
        <f>'[1]Electricity and CHPs_IN'!J$57-N400</f>
        <v>8.8322315953967528E-2</v>
      </c>
      <c r="O520" s="1">
        <f>'[1]Electricity and CHPs_IN'!K$57-O400</f>
        <v>7.7479540813813974E-2</v>
      </c>
      <c r="P520" s="1">
        <f>'[1]Electricity and CHPs_IN'!L$57-P400</f>
        <v>0.11614425253277427</v>
      </c>
      <c r="Q520" s="1">
        <f>'[1]Electricity and CHPs_IN'!M$57-Q400</f>
        <v>0.11660412415121732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0.32978918230347526</v>
      </c>
      <c r="G522" s="13">
        <f t="shared" si="557"/>
        <v>0.326699428376238</v>
      </c>
      <c r="H522" s="13">
        <f t="shared" si="557"/>
        <v>0.32599511852700486</v>
      </c>
      <c r="I522" s="13">
        <f t="shared" si="557"/>
        <v>0.32988627717334634</v>
      </c>
      <c r="J522" s="13">
        <f t="shared" si="557"/>
        <v>0.33025372587140817</v>
      </c>
      <c r="K522" s="13">
        <f t="shared" si="557"/>
        <v>0.33157933201783202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0.29631559794535156</v>
      </c>
      <c r="O522" s="13">
        <f t="shared" si="558"/>
        <v>0.29083669855582833</v>
      </c>
      <c r="P522" s="13">
        <f>IFERROR(P65/P293,"-")</f>
        <v>0.2933129127311932</v>
      </c>
      <c r="Q522" s="13">
        <f>IFERROR(Q65/Q293,"-")</f>
        <v>0.29707110541780934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0.7999995594648508</v>
      </c>
      <c r="G525" s="13">
        <f t="shared" si="559"/>
        <v>0.79999964746004082</v>
      </c>
      <c r="H525" s="13">
        <f t="shared" si="559"/>
        <v>0.80000075289968242</v>
      </c>
      <c r="I525" s="13">
        <f t="shared" si="559"/>
        <v>0.80000010238116204</v>
      </c>
      <c r="J525" s="13">
        <f t="shared" si="559"/>
        <v>0.80000010806574218</v>
      </c>
      <c r="K525" s="13">
        <f t="shared" si="559"/>
        <v>0.80000009301617259</v>
      </c>
      <c r="L525" s="13">
        <f t="shared" ref="L525:O525" si="563">IFERROR(L69/L297,"-")</f>
        <v>0.80000010181430969</v>
      </c>
      <c r="M525" s="13">
        <f t="shared" si="563"/>
        <v>0.80000009174782261</v>
      </c>
      <c r="N525" s="13">
        <f t="shared" si="563"/>
        <v>0.80000009378523351</v>
      </c>
      <c r="O525" s="13">
        <f t="shared" si="563"/>
        <v>0.80000006767605814</v>
      </c>
      <c r="P525" s="13">
        <f t="shared" si="561"/>
        <v>0.80000008867320282</v>
      </c>
      <c r="Q525" s="13">
        <f t="shared" si="561"/>
        <v>0.79999999764080543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0.23455035000513458</v>
      </c>
      <c r="G526" s="13">
        <f t="shared" ref="G526:K526" si="564">IFERROR(G71/G299,"-")</f>
        <v>6.6348644980551512E-4</v>
      </c>
      <c r="H526" s="13">
        <f t="shared" si="564"/>
        <v>0.30033539952182059</v>
      </c>
      <c r="I526" s="13">
        <f t="shared" si="564"/>
        <v>0.24949208405477827</v>
      </c>
      <c r="J526" s="13">
        <f t="shared" si="564"/>
        <v>0.28717456844286843</v>
      </c>
      <c r="K526" s="13">
        <f t="shared" si="564"/>
        <v>0.34535451932052919</v>
      </c>
      <c r="L526" s="13">
        <f t="shared" ref="L526:O526" si="565">IFERROR(L71/L299,"-")</f>
        <v>0.31731180863748948</v>
      </c>
      <c r="M526" s="13">
        <f t="shared" si="565"/>
        <v>0.25908849811521095</v>
      </c>
      <c r="N526" s="13">
        <f t="shared" si="565"/>
        <v>0.28325467211575217</v>
      </c>
      <c r="O526" s="13">
        <f t="shared" si="565"/>
        <v>0.28675859586693397</v>
      </c>
      <c r="P526" s="13">
        <f>IFERROR(P71/P299,"-")</f>
        <v>0.28581968375948436</v>
      </c>
      <c r="Q526" s="13">
        <f>IFERROR(Q71/Q299,"-")</f>
        <v>0.2886059778369629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2.7289759914486979E-2</v>
      </c>
      <c r="G527" s="13">
        <f t="shared" ref="G527:K527" si="566">IFERROR(G72/(G300+G413),"-")</f>
        <v>4.8795180464232708E-4</v>
      </c>
      <c r="H527" s="13">
        <f t="shared" si="566"/>
        <v>9.6620339908698435E-2</v>
      </c>
      <c r="I527" s="13">
        <f t="shared" si="566"/>
        <v>9.3272427918749776E-2</v>
      </c>
      <c r="J527" s="13">
        <f t="shared" si="566"/>
        <v>9.5284816914575091E-2</v>
      </c>
      <c r="K527" s="13">
        <f t="shared" si="566"/>
        <v>0.1008897636255502</v>
      </c>
      <c r="L527" s="13">
        <f t="shared" ref="L527:O527" si="567">IFERROR(L72/(L300+L413),"-")</f>
        <v>0.10452930688219259</v>
      </c>
      <c r="M527" s="13">
        <f t="shared" si="567"/>
        <v>5.8418455481014181E-2</v>
      </c>
      <c r="N527" s="13">
        <f t="shared" si="567"/>
        <v>7.7421949198067122E-2</v>
      </c>
      <c r="O527" s="13">
        <f t="shared" si="567"/>
        <v>8.0464486074070959E-2</v>
      </c>
      <c r="P527" s="13">
        <f>IFERROR(P72/(P300+P413),"-")</f>
        <v>7.9090064472232768E-2</v>
      </c>
      <c r="Q527" s="13">
        <f>IFERROR(Q72/(Q300+Q413),"-")</f>
        <v>7.6633234226873681E-2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0.21076548599149814</v>
      </c>
      <c r="G528" s="13">
        <f t="shared" ref="G528:K528" si="568">IFERROR(G73/(G301+G465),"-")</f>
        <v>0.24593079051593181</v>
      </c>
      <c r="H528" s="13">
        <f t="shared" si="568"/>
        <v>0.21792835054057116</v>
      </c>
      <c r="I528" s="13">
        <f t="shared" si="568"/>
        <v>0.262992139080168</v>
      </c>
      <c r="J528" s="13">
        <f t="shared" si="568"/>
        <v>0.26288294516089811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0.23283735623834267</v>
      </c>
      <c r="O528" s="13">
        <f t="shared" si="569"/>
        <v>0.22905142206799503</v>
      </c>
      <c r="P528" s="13">
        <f>IFERROR(P73/(P301+P465),"-")</f>
        <v>0.23199643032607073</v>
      </c>
      <c r="Q528" s="13">
        <f>IFERROR(Q73/(Q301+Q465),"-")</f>
        <v>0.22574580360761734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0.52193473804657486</v>
      </c>
      <c r="L529" s="13">
        <f t="shared" ref="L529:O529" si="571">IFERROR(L83/L311,"-")</f>
        <v>0.5491833962590621</v>
      </c>
      <c r="M529" s="13">
        <f t="shared" si="571"/>
        <v>0.55138923882315216</v>
      </c>
      <c r="N529" s="13">
        <f t="shared" si="571"/>
        <v>0.52651128626931287</v>
      </c>
      <c r="O529" s="13">
        <f t="shared" si="571"/>
        <v>0.51160223109915448</v>
      </c>
      <c r="P529" s="13">
        <f t="shared" ref="P529:Q531" si="572">IFERROR(P83/P311,"-")</f>
        <v>0.52278813305948246</v>
      </c>
      <c r="Q529" s="13">
        <f t="shared" si="572"/>
        <v>0.51263876217169835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0.24435400175583463</v>
      </c>
      <c r="L530" s="13">
        <f t="shared" ref="L530:O530" si="574">IFERROR(L84/L312,"-")</f>
        <v>0.36628187843767013</v>
      </c>
      <c r="M530" s="13">
        <f t="shared" si="574"/>
        <v>0.39634132947339279</v>
      </c>
      <c r="N530" s="13">
        <f t="shared" si="574"/>
        <v>0.38906704933839237</v>
      </c>
      <c r="O530" s="13">
        <f t="shared" si="574"/>
        <v>0.38030697998400692</v>
      </c>
      <c r="P530" s="13">
        <f t="shared" si="572"/>
        <v>0.3852233447851417</v>
      </c>
      <c r="Q530" s="13">
        <f t="shared" si="572"/>
        <v>0.38030326358772581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0.52569731521176355</v>
      </c>
      <c r="M531" s="13">
        <f t="shared" si="576"/>
        <v>0.51689492383126245</v>
      </c>
      <c r="N531" s="13">
        <f t="shared" si="576"/>
        <v>0.54793827703483655</v>
      </c>
      <c r="O531" s="13">
        <f t="shared" si="576"/>
        <v>0.54574470558795518</v>
      </c>
      <c r="P531" s="13">
        <f t="shared" si="572"/>
        <v>0.54589835865890701</v>
      </c>
      <c r="Q531" s="13">
        <f t="shared" si="572"/>
        <v>0.54591736593180495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0.25606809329131863</v>
      </c>
      <c r="G532" s="13">
        <f t="shared" ref="G532:K532" si="577">IFERROR(G86/SUM(G314,G419),"-")</f>
        <v>0.18421524431314446</v>
      </c>
      <c r="H532" s="13">
        <f t="shared" si="577"/>
        <v>0.22344337827884594</v>
      </c>
      <c r="I532" s="13" t="str">
        <f t="shared" si="577"/>
        <v>-</v>
      </c>
      <c r="J532" s="13" t="str">
        <f t="shared" si="577"/>
        <v>-</v>
      </c>
      <c r="K532" s="13">
        <f t="shared" si="577"/>
        <v>0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0.33869303777193843</v>
      </c>
      <c r="G534" s="13">
        <f t="shared" ref="G534:K534" si="581">IFERROR(G88/SUM(G316,G471),"-'")</f>
        <v>0.34960253390119228</v>
      </c>
      <c r="H534" s="13">
        <f t="shared" si="581"/>
        <v>0.33827179938676627</v>
      </c>
      <c r="I534" s="13">
        <f t="shared" si="581"/>
        <v>0.35897190355723041</v>
      </c>
      <c r="J534" s="13">
        <f t="shared" si="581"/>
        <v>0.3573739404476825</v>
      </c>
      <c r="K534" s="13">
        <f t="shared" si="581"/>
        <v>0.34658236606817988</v>
      </c>
      <c r="L534" s="13">
        <f t="shared" ref="L534:O534" si="582">IFERROR(L88/SUM(L316,L471),"-'")</f>
        <v>0.32048470848493699</v>
      </c>
      <c r="M534" s="13">
        <f t="shared" si="582"/>
        <v>0.217715679889569</v>
      </c>
      <c r="N534" s="13">
        <f t="shared" si="582"/>
        <v>0.21654873393390492</v>
      </c>
      <c r="O534" s="13">
        <f t="shared" si="582"/>
        <v>0.21657885472496374</v>
      </c>
      <c r="P534" s="13">
        <f>IFERROR(P88/SUM(P316,P471),"-'")</f>
        <v>0.2158775995907852</v>
      </c>
      <c r="Q534" s="13">
        <f>IFERROR(Q88/SUM(Q316,Q471),"-'")</f>
        <v>0.21182361169017797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0.28105747877415566</v>
      </c>
      <c r="L535" s="13">
        <f t="shared" ref="L535:O535" si="585">IFERROR(L89/SUM(L317,L472),"-")</f>
        <v>0.29195690852622141</v>
      </c>
      <c r="M535" s="13">
        <f t="shared" si="585"/>
        <v>0.32192791644963481</v>
      </c>
      <c r="N535" s="13">
        <f t="shared" si="585"/>
        <v>0.32097883725827725</v>
      </c>
      <c r="O535" s="13">
        <f t="shared" si="585"/>
        <v>0.32042606594102369</v>
      </c>
      <c r="P535" s="13">
        <f t="shared" ref="P535:Q543" si="586">IFERROR(P89/SUM(P317,P472),"-")</f>
        <v>0.31894566450423945</v>
      </c>
      <c r="Q535" s="13">
        <f t="shared" si="586"/>
        <v>0.31113762487909824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0.13464538782556415</v>
      </c>
      <c r="G537" s="13">
        <f t="shared" ref="G537:K537" si="589">IFERROR(G91/SUM(G319,G474),"-")</f>
        <v>0.26611319615250273</v>
      </c>
      <c r="H537" s="13">
        <f t="shared" si="589"/>
        <v>0.19947496788413621</v>
      </c>
      <c r="I537" s="13">
        <f t="shared" si="589"/>
        <v>0.23103778253765445</v>
      </c>
      <c r="J537" s="13">
        <f t="shared" si="589"/>
        <v>0.20885341825989578</v>
      </c>
      <c r="K537" s="13">
        <f t="shared" si="589"/>
        <v>0.24083531850878651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0.25959832460661125</v>
      </c>
      <c r="O537" s="13">
        <f t="shared" si="590"/>
        <v>0.25900261413395731</v>
      </c>
      <c r="P537" s="13">
        <f t="shared" si="586"/>
        <v>0.27620235221190514</v>
      </c>
      <c r="Q537" s="13">
        <f t="shared" si="586"/>
        <v>0.26710710300445645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0.44999999999999996</v>
      </c>
      <c r="O538" s="13">
        <f t="shared" si="592"/>
        <v>0.44999999999999996</v>
      </c>
      <c r="P538" s="13">
        <f t="shared" si="586"/>
        <v>0.45000000000000012</v>
      </c>
      <c r="Q538" s="13">
        <f t="shared" si="586"/>
        <v>0.44999999999999996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0.16436915872330082</v>
      </c>
      <c r="G539" s="13">
        <f t="shared" ref="G539:K539" si="593">IFERROR(G93/SUM(G321,G476),"-")</f>
        <v>0.28984237493352205</v>
      </c>
      <c r="H539" s="13">
        <f t="shared" si="593"/>
        <v>0.27918509263110758</v>
      </c>
      <c r="I539" s="13">
        <f t="shared" si="593"/>
        <v>0.29225895553900005</v>
      </c>
      <c r="J539" s="13">
        <f t="shared" si="593"/>
        <v>0.29117341849950795</v>
      </c>
      <c r="K539" s="13">
        <f t="shared" si="593"/>
        <v>0.298145515266657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0.28996863487801444</v>
      </c>
      <c r="O539" s="13">
        <f t="shared" si="594"/>
        <v>0.30144338237279006</v>
      </c>
      <c r="P539" s="13">
        <f t="shared" si="586"/>
        <v>0.30552911480925887</v>
      </c>
      <c r="Q539" s="13">
        <f t="shared" si="586"/>
        <v>0.30295955175651473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0.4499999999999999</v>
      </c>
      <c r="O540" s="13">
        <f t="shared" si="596"/>
        <v>0.45</v>
      </c>
      <c r="P540" s="13">
        <f t="shared" si="586"/>
        <v>0.44999999999999996</v>
      </c>
      <c r="Q540" s="13">
        <f t="shared" si="586"/>
        <v>0.44999999999999996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0.36266273118445186</v>
      </c>
      <c r="G541" s="13">
        <f t="shared" ref="G541:K541" si="597">IFERROR(G95/SUM(G323,G478),"-")</f>
        <v>0.36288703250000975</v>
      </c>
      <c r="H541" s="13">
        <f t="shared" si="597"/>
        <v>0.363109170909581</v>
      </c>
      <c r="I541" s="13">
        <f t="shared" si="597"/>
        <v>0.36450070678940127</v>
      </c>
      <c r="J541" s="13">
        <f t="shared" si="597"/>
        <v>0.36809975043001225</v>
      </c>
      <c r="K541" s="13">
        <f t="shared" si="597"/>
        <v>0.37395986838960493</v>
      </c>
      <c r="L541" s="13">
        <f t="shared" ref="L541:O541" si="598">IFERROR(L95/SUM(L323,L478),"-")</f>
        <v>0.37929519446658883</v>
      </c>
      <c r="M541" s="13">
        <f t="shared" si="598"/>
        <v>0.38466207413736275</v>
      </c>
      <c r="N541" s="13">
        <f t="shared" si="598"/>
        <v>0.38388079890934279</v>
      </c>
      <c r="O541" s="13">
        <f t="shared" si="598"/>
        <v>0.38354188967028435</v>
      </c>
      <c r="P541" s="13">
        <f t="shared" si="586"/>
        <v>0.38297083303957175</v>
      </c>
      <c r="Q541" s="13">
        <f t="shared" si="586"/>
        <v>0.38240105475678932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0.33897623254414377</v>
      </c>
      <c r="G542" s="13">
        <f t="shared" ref="G542:K542" si="599">IFERROR(G96/SUM(G324,G479),"-")</f>
        <v>0.35987611202404157</v>
      </c>
      <c r="H542" s="13">
        <f t="shared" si="599"/>
        <v>0.35719771869366185</v>
      </c>
      <c r="I542" s="13">
        <f t="shared" si="599"/>
        <v>0.35859484020346871</v>
      </c>
      <c r="J542" s="13">
        <f t="shared" si="599"/>
        <v>0.35689979617933315</v>
      </c>
      <c r="K542" s="13">
        <f t="shared" si="599"/>
        <v>0.35876921881078061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0.3415798510914998</v>
      </c>
      <c r="O542" s="13">
        <f t="shared" si="600"/>
        <v>0.33389900860936061</v>
      </c>
      <c r="P542" s="13">
        <f t="shared" si="586"/>
        <v>0.33800082623020988</v>
      </c>
      <c r="Q542" s="13">
        <f t="shared" si="586"/>
        <v>0.33246587277416156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0.62</v>
      </c>
      <c r="O543" s="13">
        <f t="shared" si="602"/>
        <v>0.62000000000000033</v>
      </c>
      <c r="P543" s="13">
        <f t="shared" si="586"/>
        <v>0.62000000000000066</v>
      </c>
      <c r="Q543" s="13">
        <f t="shared" si="586"/>
        <v>0.61999999999999977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0.35745695376016606</v>
      </c>
      <c r="G544" s="13">
        <f t="shared" ref="G544:K544" si="603">IFERROR(G131/G359,"-")</f>
        <v>0.3574569537601659</v>
      </c>
      <c r="H544" s="13">
        <f t="shared" si="603"/>
        <v>0.35745695376016579</v>
      </c>
      <c r="I544" s="13">
        <f t="shared" si="603"/>
        <v>0.35745695376016601</v>
      </c>
      <c r="J544" s="13">
        <f t="shared" si="603"/>
        <v>0.35745695376016567</v>
      </c>
      <c r="K544" s="13">
        <f t="shared" si="603"/>
        <v>0.35745695376016601</v>
      </c>
      <c r="L544" s="13">
        <f t="shared" ref="L544:O544" si="604">IFERROR(L131/L359,"-")</f>
        <v>0.35745695376016573</v>
      </c>
      <c r="M544" s="13">
        <f t="shared" si="604"/>
        <v>0.35745695376016529</v>
      </c>
      <c r="N544" s="13">
        <f t="shared" si="604"/>
        <v>0.35745695376016595</v>
      </c>
      <c r="O544" s="13">
        <f t="shared" si="604"/>
        <v>0.35745695376016612</v>
      </c>
      <c r="P544" s="13">
        <f>IFERROR(P131/P359,"-")</f>
        <v>0.35745695376016606</v>
      </c>
      <c r="Q544" s="13">
        <f>IFERROR(Q131/Q359,"-")</f>
        <v>0.35745695376016606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0.3347083932228691</v>
      </c>
      <c r="L545" s="13">
        <f t="shared" ref="L545:O545" si="606">IFERROR(L132/L360,"-")</f>
        <v>0.33805547715509743</v>
      </c>
      <c r="M545" s="13">
        <f t="shared" si="606"/>
        <v>0.34140256108732586</v>
      </c>
      <c r="N545" s="13">
        <f t="shared" si="606"/>
        <v>0.34140256108732575</v>
      </c>
      <c r="O545" s="13">
        <f t="shared" si="606"/>
        <v>0.34140256108732592</v>
      </c>
      <c r="P545" s="13">
        <f>IFERROR(P132/P360,"-")</f>
        <v>0.34140256108732625</v>
      </c>
      <c r="Q545" s="13">
        <f>IFERROR(Q132/Q360,"-")</f>
        <v>0.34140256108732575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3.838374121411612E-2</v>
      </c>
      <c r="G546" s="13">
        <f t="shared" ref="G546:K546" si="607">IFERROR(G133/SUM(G361,G428),"-")</f>
        <v>3.7624088093988553E-2</v>
      </c>
      <c r="H546" s="13">
        <f t="shared" si="607"/>
        <v>3.7808040509579449E-2</v>
      </c>
      <c r="I546" s="13">
        <f t="shared" si="607"/>
        <v>3.7472523858564796E-2</v>
      </c>
      <c r="J546" s="13">
        <f t="shared" si="607"/>
        <v>3.7431588711077921E-2</v>
      </c>
      <c r="K546" s="13">
        <f t="shared" si="607"/>
        <v>3.410766742037525E-2</v>
      </c>
      <c r="L546" s="13">
        <f t="shared" ref="L546:O546" si="608">IFERROR(L133/SUM(L361,L428),"-")</f>
        <v>2.8848447676151866E-2</v>
      </c>
      <c r="M546" s="13">
        <f t="shared" si="608"/>
        <v>2.610540495287119E-2</v>
      </c>
      <c r="N546" s="13">
        <f t="shared" si="608"/>
        <v>2.5082594944089751E-2</v>
      </c>
      <c r="O546" s="13">
        <f t="shared" si="608"/>
        <v>2.4352664955356252E-2</v>
      </c>
      <c r="P546" s="13">
        <f>IFERROR(P133/SUM(P361,P428),"-")</f>
        <v>2.429120222271194E-2</v>
      </c>
      <c r="Q546" s="13">
        <f>IFERROR(Q133/SUM(Q361,Q428),"-")</f>
        <v>2.4301116316927916E-2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4.824284988323483E-2</v>
      </c>
      <c r="L547" s="13">
        <f t="shared" ref="L547:O547" si="610">IFERROR(L134/SUM(L362,L429),"-")</f>
        <v>5.1121424941617387E-2</v>
      </c>
      <c r="M547" s="13">
        <f t="shared" si="610"/>
        <v>5.400000000000009E-2</v>
      </c>
      <c r="N547" s="13">
        <f t="shared" si="610"/>
        <v>5.3999999999999958E-2</v>
      </c>
      <c r="O547" s="13">
        <f t="shared" si="610"/>
        <v>5.3999999999999958E-2</v>
      </c>
      <c r="P547" s="13">
        <f>IFERROR(P134/SUM(P362,P429),"-")</f>
        <v>5.3999999999999986E-2</v>
      </c>
      <c r="Q547" s="13">
        <f>IFERROR(Q134/SUM(Q362,Q429),"-")</f>
        <v>5.3999999999999992E-2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6.1979793867938691E-2</v>
      </c>
      <c r="G548" s="13">
        <f t="shared" ref="G548:K548" si="611">IFERROR(G135/SUM(G363,G504),"-")</f>
        <v>6.1979397834791602E-2</v>
      </c>
      <c r="H548" s="13">
        <f t="shared" si="611"/>
        <v>6.197265056735532E-2</v>
      </c>
      <c r="I548" s="13">
        <f t="shared" si="611"/>
        <v>6.1972650567355306E-2</v>
      </c>
      <c r="J548" s="13">
        <f t="shared" si="611"/>
        <v>6.1972650567355222E-2</v>
      </c>
      <c r="K548" s="13">
        <f t="shared" si="611"/>
        <v>6.1972650567355292E-2</v>
      </c>
      <c r="L548" s="13">
        <f t="shared" ref="L548:O548" si="612">IFERROR(L135/SUM(L363,L504),"-")</f>
        <v>6.1972650567355264E-2</v>
      </c>
      <c r="M548" s="13">
        <f t="shared" si="612"/>
        <v>6.1972650567355361E-2</v>
      </c>
      <c r="N548" s="13">
        <f t="shared" si="612"/>
        <v>6.1972650567355222E-2</v>
      </c>
      <c r="O548" s="13">
        <f t="shared" si="612"/>
        <v>6.1972650567355334E-2</v>
      </c>
      <c r="P548" s="13">
        <f>IFERROR(P135/SUM(P363,P504),"-")</f>
        <v>6.1972650567355306E-2</v>
      </c>
      <c r="Q548" s="13">
        <f>IFERROR(Q135/SUM(Q363,Q504),"-")</f>
        <v>6.197265056735525E-2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4.7880823847050454E-2</v>
      </c>
      <c r="L549" s="13">
        <f t="shared" ref="L549:O549" si="614">IFERROR(L136/SUM(L364,L505),"-")</f>
        <v>4.6820724841429656E-2</v>
      </c>
      <c r="M549" s="13">
        <f t="shared" si="614"/>
        <v>4.5431760215214306E-2</v>
      </c>
      <c r="N549" s="13">
        <f t="shared" si="614"/>
        <v>4.5431760215214306E-2</v>
      </c>
      <c r="O549" s="13">
        <f t="shared" si="614"/>
        <v>4.5431760215214299E-2</v>
      </c>
      <c r="P549" s="13">
        <f>IFERROR(P136/SUM(P364,P505),"-")</f>
        <v>4.5431760215214327E-2</v>
      </c>
      <c r="Q549" s="13">
        <f>IFERROR(Q136/SUM(Q364,Q505),"-")</f>
        <v>4.5431760215214285E-2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0.24376451048646774</v>
      </c>
      <c r="G550" s="13">
        <f t="shared" ref="G550:K550" si="615">IFERROR(G152/SUM(G380,G437),"-")</f>
        <v>0.19639879551896461</v>
      </c>
      <c r="H550" s="13">
        <f t="shared" si="615"/>
        <v>0.25828713803012404</v>
      </c>
      <c r="I550" s="13">
        <f t="shared" si="615"/>
        <v>0.22766207266131716</v>
      </c>
      <c r="J550" s="13">
        <f t="shared" si="615"/>
        <v>0.24573624591462515</v>
      </c>
      <c r="K550" s="13">
        <f t="shared" si="615"/>
        <v>0.30494569295427582</v>
      </c>
      <c r="L550" s="13">
        <f t="shared" ref="L550:O550" si="616">IFERROR(L152/SUM(L380,L437),"-")</f>
        <v>0.30601192858833742</v>
      </c>
      <c r="M550" s="13">
        <f t="shared" si="616"/>
        <v>0.30610652368281233</v>
      </c>
      <c r="N550" s="13">
        <f t="shared" si="616"/>
        <v>0.30526024255456419</v>
      </c>
      <c r="O550" s="13">
        <f t="shared" si="616"/>
        <v>0.30499451611682393</v>
      </c>
      <c r="P550" s="13">
        <f>IFERROR(P152/SUM(P380,P437),"-")</f>
        <v>0.30557535244433798</v>
      </c>
      <c r="Q550" s="13">
        <f>IFERROR(Q152/SUM(Q380,Q437),"-")</f>
        <v>0.3048937773358103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0.10833562220845298</v>
      </c>
      <c r="L551" s="13">
        <f t="shared" ref="L551:O551" si="618">IFERROR(L153/L381,"-")</f>
        <v>0.15925634431967492</v>
      </c>
      <c r="M551" s="13">
        <f t="shared" si="618"/>
        <v>0.14794949235643176</v>
      </c>
      <c r="N551" s="13">
        <f t="shared" si="618"/>
        <v>0.26194260345530407</v>
      </c>
      <c r="O551" s="13">
        <f t="shared" si="618"/>
        <v>0.26077121616001775</v>
      </c>
      <c r="P551" s="13">
        <f>IFERROR(P153/P381,"-")</f>
        <v>0.26145985652273906</v>
      </c>
      <c r="Q551" s="13">
        <f>IFERROR(Q153/Q381,"-")</f>
        <v>0.25637100948245622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0.19747194308709262</v>
      </c>
      <c r="G552" s="13">
        <f t="shared" ref="G552:K552" si="619">IFERROR(G154/SUM(G382,G513),"-")</f>
        <v>0.22574865036949618</v>
      </c>
      <c r="H552" s="13">
        <f t="shared" si="619"/>
        <v>0.25109828262497502</v>
      </c>
      <c r="I552" s="13">
        <f t="shared" si="619"/>
        <v>0.29471621348790811</v>
      </c>
      <c r="J552" s="13">
        <f t="shared" si="619"/>
        <v>0.29139980171194046</v>
      </c>
      <c r="K552" s="13">
        <f t="shared" si="619"/>
        <v>0.35213796904264622</v>
      </c>
      <c r="L552" s="13">
        <f t="shared" ref="L552:O552" si="620">IFERROR(L154/SUM(L382,L513),"-")</f>
        <v>0.35942556280349519</v>
      </c>
      <c r="M552" s="13">
        <f t="shared" si="620"/>
        <v>0.36712867869787774</v>
      </c>
      <c r="N552" s="13">
        <f t="shared" si="620"/>
        <v>0.3379581962655695</v>
      </c>
      <c r="O552" s="13">
        <f t="shared" si="620"/>
        <v>0.2639317502291913</v>
      </c>
      <c r="P552" s="13">
        <f t="shared" ref="P552:Q556" si="621">IFERROR(P154/SUM(P382,P513),"-")</f>
        <v>0.31239998040478939</v>
      </c>
      <c r="Q552" s="13">
        <f t="shared" si="621"/>
        <v>0.24452495303849323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0.33531002813986283</v>
      </c>
      <c r="L553" s="13">
        <f t="shared" ref="L553:O553" si="623">IFERROR(L155/SUM(L383,L514),"-")</f>
        <v>0.34207347467306892</v>
      </c>
      <c r="M553" s="13">
        <f t="shared" si="623"/>
        <v>0.34884444582399776</v>
      </c>
      <c r="N553" s="13">
        <f t="shared" si="623"/>
        <v>0.34840967699522113</v>
      </c>
      <c r="O553" s="13">
        <f t="shared" si="623"/>
        <v>0.34856873386098136</v>
      </c>
      <c r="P553" s="13">
        <f t="shared" si="621"/>
        <v>0.34888373725246064</v>
      </c>
      <c r="Q553" s="13">
        <f t="shared" si="621"/>
        <v>0.34863908407322347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0.17119664196929907</v>
      </c>
      <c r="J554" s="13">
        <f t="shared" si="624"/>
        <v>0.18900004677294444</v>
      </c>
      <c r="K554" s="13">
        <f t="shared" si="624"/>
        <v>0.23344625490814361</v>
      </c>
      <c r="L554" s="13">
        <f t="shared" ref="L554:O554" si="625">IFERROR(L156/SUM(L384,L515),"-")</f>
        <v>0.24141277236547062</v>
      </c>
      <c r="M554" s="13">
        <f t="shared" si="625"/>
        <v>0.25840785976145725</v>
      </c>
      <c r="N554" s="13">
        <f t="shared" si="625"/>
        <v>0.24430127839989135</v>
      </c>
      <c r="O554" s="13">
        <f t="shared" si="625"/>
        <v>0.21828602127256405</v>
      </c>
      <c r="P554" s="13">
        <f t="shared" si="621"/>
        <v>0.24143075611010434</v>
      </c>
      <c r="Q554" s="13">
        <f t="shared" si="621"/>
        <v>0.2133447359886407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0.20152149396471453</v>
      </c>
      <c r="J555" s="13">
        <f t="shared" si="626"/>
        <v>0.22293335009786533</v>
      </c>
      <c r="K555" s="13">
        <f t="shared" si="626"/>
        <v>0.26790844483564069</v>
      </c>
      <c r="L555" s="13">
        <f t="shared" ref="L555:O555" si="627">IFERROR(L157/SUM(L385,L516),"-")</f>
        <v>0.2765037956181049</v>
      </c>
      <c r="M555" s="13">
        <f t="shared" si="627"/>
        <v>0.28415030237764333</v>
      </c>
      <c r="N555" s="13">
        <f t="shared" si="627"/>
        <v>0.2822823718785244</v>
      </c>
      <c r="O555" s="13">
        <f t="shared" si="627"/>
        <v>0.27594547159729199</v>
      </c>
      <c r="P555" s="13">
        <f t="shared" si="621"/>
        <v>0.27803654518589882</v>
      </c>
      <c r="Q555" s="13">
        <f t="shared" si="621"/>
        <v>0.25624408963160283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0.24900162364585138</v>
      </c>
      <c r="J556" s="13">
        <f t="shared" si="628"/>
        <v>0.25789432369310966</v>
      </c>
      <c r="K556" s="13">
        <f t="shared" si="628"/>
        <v>0.32570765383776651</v>
      </c>
      <c r="L556" s="13">
        <f t="shared" ref="L556:O556" si="629">IFERROR(L158/SUM(L386,L517),"-")</f>
        <v>0.33322412175590821</v>
      </c>
      <c r="M556" s="13">
        <f t="shared" si="629"/>
        <v>0.34841432876284467</v>
      </c>
      <c r="N556" s="13">
        <f t="shared" si="629"/>
        <v>0.34720965039380491</v>
      </c>
      <c r="O556" s="13">
        <f t="shared" si="629"/>
        <v>0.30046185965930577</v>
      </c>
      <c r="P556" s="13">
        <f t="shared" si="621"/>
        <v>0.33426797926071777</v>
      </c>
      <c r="Q556" s="13">
        <f t="shared" si="621"/>
        <v>0.30173438080242848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0.15000000000000011</v>
      </c>
      <c r="M563" s="13">
        <f t="shared" si="631"/>
        <v>0.15000000000000019</v>
      </c>
      <c r="N563" s="13">
        <f t="shared" si="631"/>
        <v>0.15000000000000019</v>
      </c>
      <c r="O563" s="13">
        <f t="shared" si="631"/>
        <v>0.15000000000000005</v>
      </c>
      <c r="P563" s="13">
        <f>IFERROR(P168/P396,"-")</f>
        <v>0.15</v>
      </c>
      <c r="Q563" s="13">
        <f>IFERROR(Q168/Q396,"-")</f>
        <v>0.15000000000000002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0.41999999999999976</v>
      </c>
      <c r="L564" s="13">
        <f t="shared" ref="L564:O564" si="633">IFERROR(L170/SUM(L398,L439),"-")</f>
        <v>0.42000000000000026</v>
      </c>
      <c r="M564" s="13">
        <f t="shared" si="633"/>
        <v>0.42000000000000032</v>
      </c>
      <c r="N564" s="13">
        <f t="shared" si="633"/>
        <v>0.42000000000000015</v>
      </c>
      <c r="O564" s="13">
        <f t="shared" si="633"/>
        <v>0.4200000000000001</v>
      </c>
      <c r="P564" s="13">
        <f>IFERROR(P170/SUM(P398,P439),"-")</f>
        <v>0.42000000000000004</v>
      </c>
      <c r="Q564" s="13">
        <f>IFERROR(Q170/SUM(Q398,Q439),"-")</f>
        <v>0.42000000000000004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 t="str">
        <f t="shared" si="634"/>
        <v>-</v>
      </c>
      <c r="J565" s="13">
        <f t="shared" si="634"/>
        <v>0.52249999999999952</v>
      </c>
      <c r="K565" s="13">
        <f t="shared" si="634"/>
        <v>0.55000000000000016</v>
      </c>
      <c r="L565" s="13">
        <f t="shared" ref="L565:O565" si="635">IFERROR(L171/SUM(L399,L519),"-")</f>
        <v>0.5749999999999994</v>
      </c>
      <c r="M565" s="13">
        <f t="shared" si="635"/>
        <v>0.59999999999999976</v>
      </c>
      <c r="N565" s="13">
        <f t="shared" si="635"/>
        <v>0.5999999999999992</v>
      </c>
      <c r="O565" s="13">
        <f t="shared" si="635"/>
        <v>0.6000000000000002</v>
      </c>
      <c r="P565" s="13">
        <f>IFERROR(P171/SUM(P399,P519),"-")</f>
        <v>0.59999999999999987</v>
      </c>
      <c r="Q565" s="13">
        <f>IFERROR(Q171/SUM(Q399,Q519),"-")</f>
        <v>0.60000000000000098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0.4750000000000002</v>
      </c>
      <c r="J566" s="13">
        <f t="shared" si="636"/>
        <v>0.50750000000000006</v>
      </c>
      <c r="K566" s="13">
        <f t="shared" si="636"/>
        <v>0.54000000000000026</v>
      </c>
      <c r="L566" s="13">
        <f t="shared" ref="L566:O566" si="637">IFERROR(L172/SUM(L400,L520),"-")</f>
        <v>0.55750000000000011</v>
      </c>
      <c r="M566" s="13">
        <f t="shared" si="637"/>
        <v>0.57500000000000029</v>
      </c>
      <c r="N566" s="13">
        <f t="shared" si="637"/>
        <v>0.57499999999999996</v>
      </c>
      <c r="O566" s="13">
        <f t="shared" si="637"/>
        <v>0.57499999999999973</v>
      </c>
      <c r="P566" s="13">
        <f>IFERROR(P172/SUM(P400,P520),"-")</f>
        <v>0.57500000000000018</v>
      </c>
      <c r="Q566" s="13">
        <f>IFERROR(Q172/SUM(Q400,Q520),"-")</f>
        <v>0.57499999999999996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0.69995435830956532</v>
      </c>
      <c r="G567" s="13">
        <f t="shared" si="638"/>
        <v>0.69979386483734518</v>
      </c>
      <c r="H567" s="13">
        <f t="shared" si="638"/>
        <v>0.69988397915595912</v>
      </c>
      <c r="I567" s="13">
        <f t="shared" si="638"/>
        <v>0.69995415091736768</v>
      </c>
      <c r="J567" s="13">
        <f t="shared" si="638"/>
        <v>0.69993991582680537</v>
      </c>
      <c r="K567" s="13">
        <f t="shared" si="638"/>
        <v>0.69993710618683624</v>
      </c>
      <c r="L567" s="13">
        <f t="shared" ref="L567:O567" si="639">IFERROR(L174/L402,"-")</f>
        <v>0.69995414299306624</v>
      </c>
      <c r="M567" s="13">
        <f t="shared" si="639"/>
        <v>0.69984290894049561</v>
      </c>
      <c r="N567" s="13">
        <f t="shared" si="639"/>
        <v>0.69995417559120687</v>
      </c>
      <c r="O567" s="13">
        <f t="shared" si="639"/>
        <v>0.699954205927108</v>
      </c>
      <c r="P567" s="13">
        <f t="shared" ref="P567:Q573" si="640">IFERROR(P174/P402,"-")</f>
        <v>0.69995418993185043</v>
      </c>
      <c r="Q567" s="13">
        <f t="shared" si="640"/>
        <v>0.69995410074076003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0.86680664994761181</v>
      </c>
      <c r="G568" s="13">
        <f t="shared" si="638"/>
        <v>0.8667326297700223</v>
      </c>
      <c r="H568" s="13">
        <f t="shared" si="638"/>
        <v>0.86682363974684673</v>
      </c>
      <c r="I568" s="13">
        <f t="shared" si="638"/>
        <v>0.8668613564770653</v>
      </c>
      <c r="J568" s="13">
        <f t="shared" si="638"/>
        <v>0.86703221766955552</v>
      </c>
      <c r="K568" s="13">
        <f t="shared" si="638"/>
        <v>0.86702985006947819</v>
      </c>
      <c r="L568" s="13">
        <f t="shared" ref="L568:O568" si="641">IFERROR(L175/L403,"-")</f>
        <v>0.86703255308389515</v>
      </c>
      <c r="M568" s="13">
        <f t="shared" si="641"/>
        <v>0.86703239176432123</v>
      </c>
      <c r="N568" s="13">
        <f t="shared" si="641"/>
        <v>0.86703626310150261</v>
      </c>
      <c r="O568" s="13">
        <f t="shared" si="641"/>
        <v>0.86703661156255685</v>
      </c>
      <c r="P568" s="13">
        <f t="shared" si="640"/>
        <v>0.86703661728142212</v>
      </c>
      <c r="Q568" s="13">
        <f t="shared" si="640"/>
        <v>0.8670366542721395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0.89399507918141774</v>
      </c>
      <c r="G569" s="13">
        <f t="shared" si="638"/>
        <v>0.89391678468319591</v>
      </c>
      <c r="H569" s="13">
        <f t="shared" si="638"/>
        <v>0.89399727007963536</v>
      </c>
      <c r="I569" s="13">
        <f t="shared" si="638"/>
        <v>0.8940507438701828</v>
      </c>
      <c r="J569" s="13">
        <f t="shared" si="638"/>
        <v>0.89424092914961995</v>
      </c>
      <c r="K569" s="13">
        <f t="shared" si="638"/>
        <v>0.89426695530802958</v>
      </c>
      <c r="L569" s="13">
        <f t="shared" ref="L569:O569" si="642">IFERROR(L176/L404,"-")</f>
        <v>0.89426883902962151</v>
      </c>
      <c r="M569" s="13">
        <f t="shared" si="642"/>
        <v>0.89426888969797091</v>
      </c>
      <c r="N569" s="13">
        <f t="shared" si="642"/>
        <v>0.89426929586981119</v>
      </c>
      <c r="O569" s="13">
        <f t="shared" si="642"/>
        <v>0.89426925022243364</v>
      </c>
      <c r="P569" s="13">
        <f t="shared" si="640"/>
        <v>0.89426922008129794</v>
      </c>
      <c r="Q569" s="13">
        <f t="shared" si="640"/>
        <v>0.89426920606589455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0.90343890212658484</v>
      </c>
      <c r="G570" s="13">
        <f t="shared" si="638"/>
        <v>0.90344130020681601</v>
      </c>
      <c r="H570" s="13">
        <f t="shared" si="638"/>
        <v>0.90362009275686062</v>
      </c>
      <c r="I570" s="13">
        <f t="shared" si="638"/>
        <v>0.90416799263690006</v>
      </c>
      <c r="J570" s="13">
        <f t="shared" si="638"/>
        <v>0.90421651732082209</v>
      </c>
      <c r="K570" s="13">
        <f t="shared" si="638"/>
        <v>0.90423397971899544</v>
      </c>
      <c r="L570" s="13">
        <f t="shared" ref="L570:O570" si="643">IFERROR(L177/L405,"-")</f>
        <v>0.90423155815380518</v>
      </c>
      <c r="M570" s="13">
        <f t="shared" si="643"/>
        <v>0.90423195921677768</v>
      </c>
      <c r="N570" s="13">
        <f t="shared" si="643"/>
        <v>0.90424692711577681</v>
      </c>
      <c r="O570" s="13">
        <f t="shared" si="643"/>
        <v>0.90424626158788735</v>
      </c>
      <c r="P570" s="13">
        <f t="shared" si="640"/>
        <v>0.90425102735320617</v>
      </c>
      <c r="Q570" s="13">
        <f t="shared" si="640"/>
        <v>0.90424514744656292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0.90347619297206849</v>
      </c>
      <c r="G571" s="13">
        <f t="shared" si="638"/>
        <v>0.90347868760619532</v>
      </c>
      <c r="H571" s="13">
        <f t="shared" si="638"/>
        <v>0.90364735188434031</v>
      </c>
      <c r="I571" s="13">
        <f t="shared" si="638"/>
        <v>0.90414815194940668</v>
      </c>
      <c r="J571" s="13">
        <f t="shared" si="638"/>
        <v>0.9041874913904272</v>
      </c>
      <c r="K571" s="13">
        <f t="shared" si="638"/>
        <v>0.90420435380436048</v>
      </c>
      <c r="L571" s="13">
        <f t="shared" ref="L571:O571" si="644">IFERROR(L178/L406,"-")</f>
        <v>0.90422272531448133</v>
      </c>
      <c r="M571" s="13">
        <f t="shared" si="644"/>
        <v>0.90421676765606795</v>
      </c>
      <c r="N571" s="13">
        <f t="shared" si="644"/>
        <v>0.9042306656551361</v>
      </c>
      <c r="O571" s="13">
        <f t="shared" si="644"/>
        <v>0.9042334765192388</v>
      </c>
      <c r="P571" s="13">
        <f t="shared" si="640"/>
        <v>0.90423591997720743</v>
      </c>
      <c r="Q571" s="13">
        <f t="shared" si="640"/>
        <v>0.90423077404619245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0.90347848776894202</v>
      </c>
      <c r="G572" s="13">
        <f t="shared" si="638"/>
        <v>0.90348093276450847</v>
      </c>
      <c r="H572" s="13">
        <f t="shared" si="638"/>
        <v>0.9036493861303414</v>
      </c>
      <c r="I572" s="13">
        <f t="shared" si="638"/>
        <v>0.90414983037225183</v>
      </c>
      <c r="J572" s="13">
        <f t="shared" si="638"/>
        <v>0.90420071755124687</v>
      </c>
      <c r="K572" s="13">
        <f t="shared" si="638"/>
        <v>0.90422264330376934</v>
      </c>
      <c r="L572" s="13">
        <f t="shared" ref="L572:O572" si="645">IFERROR(L179/L407,"-")</f>
        <v>0.90423164444948534</v>
      </c>
      <c r="M572" s="13">
        <f t="shared" si="645"/>
        <v>0.90421754100603335</v>
      </c>
      <c r="N572" s="13">
        <f t="shared" si="645"/>
        <v>0.90423104358530026</v>
      </c>
      <c r="O572" s="13">
        <f t="shared" si="645"/>
        <v>0.90423417691701391</v>
      </c>
      <c r="P572" s="13">
        <f t="shared" si="640"/>
        <v>0.90423494518579928</v>
      </c>
      <c r="Q572" s="13">
        <f t="shared" si="640"/>
        <v>0.90423266281236114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0.90342117234596131</v>
      </c>
      <c r="G573" s="13">
        <f t="shared" si="638"/>
        <v>0.90342339776732672</v>
      </c>
      <c r="H573" s="13">
        <f t="shared" si="638"/>
        <v>0.90360596052301068</v>
      </c>
      <c r="I573" s="13">
        <f t="shared" si="638"/>
        <v>0.90418309346345171</v>
      </c>
      <c r="J573" s="13">
        <f t="shared" si="638"/>
        <v>0.90421910779761405</v>
      </c>
      <c r="K573" s="13">
        <f t="shared" si="638"/>
        <v>0.90423558186192843</v>
      </c>
      <c r="L573" s="13">
        <f t="shared" ref="L573:O573" si="646">IFERROR(L180/L408,"-")</f>
        <v>0.90424151643390971</v>
      </c>
      <c r="M573" s="13">
        <f t="shared" si="646"/>
        <v>0.9042302120224246</v>
      </c>
      <c r="N573" s="13">
        <f t="shared" si="646"/>
        <v>0.90424040303166953</v>
      </c>
      <c r="O573" s="13">
        <f t="shared" si="646"/>
        <v>0.90424300073833863</v>
      </c>
      <c r="P573" s="13">
        <f t="shared" si="640"/>
        <v>0.90424359201908444</v>
      </c>
      <c r="Q573" s="13">
        <f t="shared" si="640"/>
        <v>0.90424222161311096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0.59933595095834047</v>
      </c>
      <c r="G575" s="4">
        <f t="shared" ref="G575:K575" si="647">IFERROR(G212/G442,"-")</f>
        <v>0.62359399340298838</v>
      </c>
      <c r="H575" s="4">
        <f t="shared" si="647"/>
        <v>0.55307243938105932</v>
      </c>
      <c r="I575" s="4">
        <f t="shared" si="647"/>
        <v>0.38083293048419914</v>
      </c>
      <c r="J575" s="4">
        <f t="shared" si="647"/>
        <v>0.38083293048419892</v>
      </c>
      <c r="K575" s="4">
        <f t="shared" si="647"/>
        <v>0.38083293048419947</v>
      </c>
      <c r="L575" s="4">
        <f t="shared" ref="L575:O575" si="648">IFERROR(L212/L442,"-")</f>
        <v>0.38083293048419897</v>
      </c>
      <c r="M575" s="4">
        <f t="shared" si="648"/>
        <v>0.38083293048419914</v>
      </c>
      <c r="N575" s="4">
        <f t="shared" si="648"/>
        <v>0.38083293048419908</v>
      </c>
      <c r="O575" s="4">
        <f t="shared" si="648"/>
        <v>0.38083293048419942</v>
      </c>
      <c r="P575" s="4">
        <f>IFERROR(P212/P442,"-")</f>
        <v>0.38083293048419914</v>
      </c>
      <c r="Q575" s="4">
        <f>IFERROR(Q212/Q442,"-")</f>
        <v>0.38083293048419881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0.85445501111132549</v>
      </c>
      <c r="G577" s="4">
        <f t="shared" ref="G577:K577" si="651">IFERROR(G220/G450,"-")</f>
        <v>0.8544550111113246</v>
      </c>
      <c r="H577" s="4">
        <f t="shared" si="651"/>
        <v>0.85445501111132505</v>
      </c>
      <c r="I577" s="4">
        <f t="shared" si="651"/>
        <v>0.85445501111132427</v>
      </c>
      <c r="J577" s="4">
        <f t="shared" si="651"/>
        <v>0.85445501111132471</v>
      </c>
      <c r="K577" s="4">
        <f t="shared" si="651"/>
        <v>0.85445501111132516</v>
      </c>
      <c r="L577" s="4">
        <f t="shared" ref="L577:O577" si="652">IFERROR(L220/L450,"-")</f>
        <v>0.8544550111113246</v>
      </c>
      <c r="M577" s="4">
        <f t="shared" si="652"/>
        <v>0.85445501111132494</v>
      </c>
      <c r="N577" s="4">
        <f t="shared" si="652"/>
        <v>0.85445501111132371</v>
      </c>
      <c r="O577" s="4">
        <f t="shared" si="652"/>
        <v>0.85445501111132449</v>
      </c>
      <c r="P577" s="4">
        <f>IFERROR(P220/P450,"-")</f>
        <v>0.85445501111132516</v>
      </c>
      <c r="Q577" s="4">
        <f>IFERROR(Q220/Q450,"-")</f>
        <v>0.85445501111132605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53">IFERROR(G226/G456,"-")</f>
        <v>0.70000000000000018</v>
      </c>
      <c r="H578" s="4">
        <f t="shared" si="653"/>
        <v>0.70000000000000062</v>
      </c>
      <c r="I578" s="4">
        <f t="shared" si="653"/>
        <v>0.69999999999999962</v>
      </c>
      <c r="J578" s="4">
        <f t="shared" si="653"/>
        <v>0.70000000000000062</v>
      </c>
      <c r="K578" s="4">
        <f t="shared" si="653"/>
        <v>0.70000000000000118</v>
      </c>
      <c r="L578" s="4">
        <f t="shared" ref="L578:O578" si="654">IFERROR(L226/L456,"-")</f>
        <v>0.69999999999999885</v>
      </c>
      <c r="M578" s="4">
        <f t="shared" si="654"/>
        <v>0.70000000000000007</v>
      </c>
      <c r="N578" s="4">
        <f t="shared" si="654"/>
        <v>0.70000000000000029</v>
      </c>
      <c r="O578" s="4">
        <f t="shared" si="654"/>
        <v>0.69999999999999984</v>
      </c>
      <c r="P578" s="4">
        <f>IFERROR(P226/P456,"-")</f>
        <v>0.6999999999999994</v>
      </c>
      <c r="Q578" s="4">
        <f>IFERROR(Q226/Q456,"-")</f>
        <v>0.7000000000000004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0.50000000000000022</v>
      </c>
      <c r="J579">
        <f t="shared" si="655"/>
        <v>0.49999999999999989</v>
      </c>
      <c r="K579">
        <f t="shared" si="655"/>
        <v>0.50000000000000011</v>
      </c>
      <c r="L579">
        <f t="shared" ref="L579:O579" si="656">IFERROR(L228/L458,"-")</f>
        <v>0.50000000000000033</v>
      </c>
      <c r="M579">
        <f t="shared" si="656"/>
        <v>0.49999999999999917</v>
      </c>
      <c r="N579">
        <f t="shared" si="656"/>
        <v>0.49999999999999983</v>
      </c>
      <c r="O579">
        <f t="shared" si="656"/>
        <v>0.50000000000000033</v>
      </c>
      <c r="P579">
        <f>IFERROR(P228/P458,"-")</f>
        <v>0.49999999999999917</v>
      </c>
      <c r="Q579">
        <f>IFERROR(Q228/Q458,"-")</f>
        <v>0.5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0.85000000000000031</v>
      </c>
      <c r="L580">
        <f t="shared" ref="L580:O580" si="658">IFERROR(L230/L460,"-")</f>
        <v>0.85</v>
      </c>
      <c r="M580">
        <f t="shared" si="658"/>
        <v>0.84999999999999931</v>
      </c>
      <c r="N580">
        <f t="shared" si="658"/>
        <v>0.84999999999999987</v>
      </c>
      <c r="O580">
        <f t="shared" si="658"/>
        <v>0.85</v>
      </c>
      <c r="P580">
        <f>IFERROR(P230/P460,"-")</f>
        <v>0.84999999999999942</v>
      </c>
      <c r="Q580">
        <f>IFERROR(Q230/Q460,"-")</f>
        <v>0.85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3.0000000000000018</v>
      </c>
      <c r="H581" s="4">
        <f t="shared" si="659"/>
        <v>3.0000000000000009</v>
      </c>
      <c r="I581" s="4">
        <f t="shared" si="659"/>
        <v>2.9999999999999987</v>
      </c>
      <c r="J581" s="4">
        <f t="shared" si="659"/>
        <v>2.9999999999999996</v>
      </c>
      <c r="K581" s="4">
        <f t="shared" si="659"/>
        <v>3.0000000000000031</v>
      </c>
      <c r="L581" s="4">
        <f t="shared" ref="L581:O581" si="660">IFERROR(L232/L462,"-")</f>
        <v>2.9999999999999991</v>
      </c>
      <c r="M581" s="4">
        <f t="shared" si="660"/>
        <v>2.9999999999999991</v>
      </c>
      <c r="N581" s="4">
        <f t="shared" si="660"/>
        <v>3.0000000000000004</v>
      </c>
      <c r="O581" s="4">
        <f t="shared" si="660"/>
        <v>2.9999999999999964</v>
      </c>
      <c r="P581" s="4">
        <f>IFERROR(P232/P462,"-")</f>
        <v>3</v>
      </c>
      <c r="Q581" s="4">
        <f>IFERROR(Q232/Q462,"-")</f>
        <v>2.9999999999999969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1.1997899678068213</v>
      </c>
      <c r="G582" s="3">
        <f>[1]Other_transformation!C$5</f>
        <v>1.2032631151670596</v>
      </c>
      <c r="H582" s="3">
        <f>[1]Other_transformation!D$5</f>
        <v>2.9457123943231396E-5</v>
      </c>
      <c r="I582" s="3">
        <f>[1]Other_transformation!E$5</f>
        <v>6.8057226452071396E-3</v>
      </c>
      <c r="J582" s="3">
        <f>[1]Other_transformation!F$5</f>
        <v>5.2952634679611964E-3</v>
      </c>
      <c r="K582" s="3">
        <f>[1]Other_transformation!G$5</f>
        <v>4.6516018564387168E-3</v>
      </c>
      <c r="L582" s="3">
        <f>[1]Other_transformation!H$5</f>
        <v>4.2071091878658684E-3</v>
      </c>
      <c r="M582" s="3">
        <f>[1]Other_transformation!I$5</f>
        <v>2.6569634055928129</v>
      </c>
      <c r="N582" s="3">
        <f>[1]Other_transformation!J$5</f>
        <v>3.995575489401022</v>
      </c>
      <c r="O582" s="3">
        <f>[1]Other_transformation!K$5</f>
        <v>3.4346722738592255</v>
      </c>
      <c r="P582" s="3">
        <f>[1]Other_transformation!L$5</f>
        <v>3.9559149270689682</v>
      </c>
      <c r="Q582" s="3">
        <f>[1]Other_transformation!M$5</f>
        <v>3.9362389008594265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1.1997899678068213</v>
      </c>
      <c r="G583" s="1">
        <f t="shared" ref="G583:K583" si="661">G582</f>
        <v>1.2032631151670596</v>
      </c>
      <c r="H583" s="1">
        <f t="shared" si="661"/>
        <v>2.9457123943231396E-5</v>
      </c>
      <c r="I583" s="1">
        <f t="shared" si="661"/>
        <v>6.8057226452071396E-3</v>
      </c>
      <c r="J583" s="1">
        <f t="shared" si="661"/>
        <v>5.2952634679611964E-3</v>
      </c>
      <c r="K583" s="1">
        <f t="shared" si="661"/>
        <v>4.6516018564387168E-3</v>
      </c>
      <c r="L583" s="1">
        <f t="shared" ref="L583:O583" si="662">L582</f>
        <v>4.2071091878658684E-3</v>
      </c>
      <c r="M583" s="1">
        <f t="shared" si="662"/>
        <v>2.6569634055928129</v>
      </c>
      <c r="N583" s="1">
        <f t="shared" si="662"/>
        <v>3.995575489401022</v>
      </c>
      <c r="O583" s="1">
        <f t="shared" si="662"/>
        <v>3.4346722738592255</v>
      </c>
      <c r="P583" s="1">
        <f>P582</f>
        <v>3.9559149270689682</v>
      </c>
      <c r="Q583" s="1">
        <f>Q582</f>
        <v>3.9362389008594265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1.1997899678068213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1.2032631151670596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2.9457123943231396E-5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6.8057226452071396E-3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5.2952634679611964E-3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3.4162538727296105E-3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2.3883098531819577E-3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8.7458605098439119E-4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5.7911331103112232E-4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5.40654749155269E-2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6.8811270530796465E-4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2.0826161947100994E-3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1.2353479837091063E-3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1.8187993346839104E-3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2.6560888195418286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3.9949963760899907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3.3806067989436985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3.9552268143636602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3.9341562846647165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0.46791808744465918</v>
      </c>
      <c r="G586" s="3">
        <f t="shared" ref="G586:O586" si="663">G587</f>
        <v>0.4692726149151521</v>
      </c>
      <c r="H586" s="3">
        <f t="shared" si="663"/>
        <v>1.1488278337860233E-5</v>
      </c>
      <c r="I586" s="3">
        <f t="shared" si="663"/>
        <v>2.6542318316307794E-3</v>
      </c>
      <c r="J586" s="3">
        <f t="shared" si="663"/>
        <v>2.0651527525048616E-3</v>
      </c>
      <c r="K586" s="3">
        <f t="shared" si="663"/>
        <v>1.8141247240110975E-3</v>
      </c>
      <c r="L586" s="3">
        <f t="shared" si="663"/>
        <v>1.6407725832676876E-3</v>
      </c>
      <c r="M586" s="3">
        <f t="shared" si="663"/>
        <v>1.0362157281811961</v>
      </c>
      <c r="N586" s="3">
        <f t="shared" si="663"/>
        <v>1.5582744408663953</v>
      </c>
      <c r="O586" s="3">
        <f t="shared" si="663"/>
        <v>1.339522186805097</v>
      </c>
      <c r="P586" s="3">
        <f>P587</f>
        <v>1.5428068215568955</v>
      </c>
      <c r="Q586" s="3">
        <f>Q587</f>
        <v>1.5351331713351744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0.46791808744465918</v>
      </c>
      <c r="G587" s="1">
        <f t="shared" ref="G587:K587" si="664">SUM(G588:G589)</f>
        <v>0.4692726149151521</v>
      </c>
      <c r="H587" s="1">
        <f t="shared" si="664"/>
        <v>1.1488278337860233E-5</v>
      </c>
      <c r="I587" s="1">
        <f t="shared" si="664"/>
        <v>2.6542318316307794E-3</v>
      </c>
      <c r="J587" s="1">
        <f t="shared" si="664"/>
        <v>2.0651527525048616E-3</v>
      </c>
      <c r="K587" s="1">
        <f t="shared" si="664"/>
        <v>1.8141247240110975E-3</v>
      </c>
      <c r="L587" s="1">
        <f t="shared" ref="L587:O587" si="665">SUM(L588:L589)</f>
        <v>1.6407725832676876E-3</v>
      </c>
      <c r="M587" s="1">
        <f t="shared" si="665"/>
        <v>1.0362157281811961</v>
      </c>
      <c r="N587" s="1">
        <f t="shared" si="665"/>
        <v>1.5582744408663953</v>
      </c>
      <c r="O587" s="1">
        <f t="shared" si="665"/>
        <v>1.339522186805097</v>
      </c>
      <c r="P587" s="1">
        <f>SUM(P588:P589)</f>
        <v>1.5428068215568955</v>
      </c>
      <c r="Q587" s="1">
        <f>SUM(Q588:Q589)</f>
        <v>1.5351331713351744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0.46791808744465918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0.4692726149151521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1.1488278337860233E-5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2.6542318316307794E-3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2.0651527525048616E-3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1.3323390103645466E-3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9.3144084274096269E-4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3.4108855988391204E-4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2.258541913021371E-4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2.1085535217055463E-2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2.6836395507010582E-4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8.1222031593693709E-4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4.8178571364655096E-4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7.0933174052672501E-4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1.0358746396213121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1.5580485866750933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1.3184366515880417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1.5425384576018255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1.5343209510192375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3.5021869160281063</v>
      </c>
      <c r="G590" s="3">
        <f t="shared" ref="G590:K590" si="666">G591+G594</f>
        <v>3.5123250331726421</v>
      </c>
      <c r="H590" s="3">
        <f t="shared" si="666"/>
        <v>8.598534479029237E-5</v>
      </c>
      <c r="I590" s="3">
        <f t="shared" si="666"/>
        <v>1.9865904401359644E-2</v>
      </c>
      <c r="J590" s="3">
        <f t="shared" si="666"/>
        <v>1.5456874062978717E-2</v>
      </c>
      <c r="K590" s="3">
        <f t="shared" si="666"/>
        <v>1.365161726311699E-2</v>
      </c>
      <c r="L590" s="3">
        <f t="shared" ref="L590:O590" si="667">L591+L594</f>
        <v>1.2388900194032352E-2</v>
      </c>
      <c r="M590" s="3">
        <f t="shared" si="667"/>
        <v>7.9139031863181293</v>
      </c>
      <c r="N590" s="3">
        <f t="shared" si="667"/>
        <v>11.901072494822934</v>
      </c>
      <c r="O590" s="3">
        <f t="shared" si="667"/>
        <v>10.22719594384645</v>
      </c>
      <c r="P590" s="3">
        <f>P591+P594</f>
        <v>11.782934183769976</v>
      </c>
      <c r="Q590" s="3">
        <f>Q591+Q594</f>
        <v>11.724244661709406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3.4188015132655325</v>
      </c>
      <c r="G591" s="1">
        <f t="shared" ref="G591:K591" si="668">SUM(G592:G593)</f>
        <v>3.4286982466685316</v>
      </c>
      <c r="H591" s="1">
        <f t="shared" si="668"/>
        <v>8.393807467623779E-5</v>
      </c>
      <c r="I591" s="1">
        <f t="shared" si="668"/>
        <v>1.9392906677517748E-2</v>
      </c>
      <c r="J591" s="1">
        <f t="shared" si="668"/>
        <v>1.5088853251955414E-2</v>
      </c>
      <c r="K591" s="1">
        <f t="shared" si="668"/>
        <v>1.3254739489922113E-2</v>
      </c>
      <c r="L591" s="1">
        <f t="shared" ref="L591:O591" si="669">SUM(L592:L593)</f>
        <v>1.198815763082379E-2</v>
      </c>
      <c r="M591" s="1">
        <f t="shared" si="669"/>
        <v>7.5710172242367229</v>
      </c>
      <c r="N591" s="1">
        <f t="shared" si="669"/>
        <v>11.385392357048202</v>
      </c>
      <c r="O591" s="1">
        <f t="shared" si="669"/>
        <v>9.7870986443618726</v>
      </c>
      <c r="P591" s="1">
        <f>SUM(P592:P593)</f>
        <v>11.272379584683019</v>
      </c>
      <c r="Q591" s="1">
        <f>SUM(Q592:Q593)</f>
        <v>11.216312747998934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3.4188015132655325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3.4286982466685316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8.393807467623779E-5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1.9392906677517748E-2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1.5088853251955414E-2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9.7346154103430168E-3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6.805488926641989E-3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2.4921329522800189E-3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1.6501833797831803E-3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0.15405957077179389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1.9607771537750451E-3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5.9344148468264144E-3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3.5201240795790958E-3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5.1826687041818011E-3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7.5685250912844424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11.383742173668418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9.6330390735900782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11.270418807529245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11.210378333152107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8.3385402762573974E-2</v>
      </c>
      <c r="G594" s="1">
        <f t="shared" ref="G594:K594" si="670">SUM(G595:G596)</f>
        <v>8.3626786504110567E-2</v>
      </c>
      <c r="H594" s="1">
        <f t="shared" si="670"/>
        <v>2.0472701140545808E-6</v>
      </c>
      <c r="I594" s="1">
        <f t="shared" si="670"/>
        <v>4.7299772384189599E-4</v>
      </c>
      <c r="J594" s="1">
        <f t="shared" si="670"/>
        <v>3.6802081102330249E-4</v>
      </c>
      <c r="K594" s="1">
        <f t="shared" si="670"/>
        <v>3.9687777319487598E-4</v>
      </c>
      <c r="L594" s="1">
        <f t="shared" ref="L594:O594" si="671">SUM(L595:L596)</f>
        <v>4.007425632085623E-4</v>
      </c>
      <c r="M594" s="1">
        <f t="shared" si="671"/>
        <v>0.34288596208140654</v>
      </c>
      <c r="N594" s="1">
        <f t="shared" si="671"/>
        <v>0.51568013777473165</v>
      </c>
      <c r="O594" s="1">
        <f t="shared" si="671"/>
        <v>0.44009729948457682</v>
      </c>
      <c r="P594" s="1">
        <f>SUM(P595:P596)</f>
        <v>0.51055459908695711</v>
      </c>
      <c r="Q594" s="1">
        <f>SUM(Q595:Q596)</f>
        <v>0.50793191371047108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8.3385402762573974E-2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8.3626786504110567E-2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2.0472701140545808E-6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4.7299772384189599E-4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3.6802081102330249E-4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2.3742964415470776E-4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1.6598753479614602E-4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6.0783730543415127E-5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4.0248375116662916E-5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3.7575505066291168E-3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4.7823833018903537E-5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1.4474182553235175E-4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1.5944812904016825E-4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2.3475502841241628E-4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0.34282517835086312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0.51563988939961503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0.43633974897794769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0.51050677525393817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0.50778717188493872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0.47619047619047655</v>
      </c>
      <c r="G598" s="4">
        <f t="shared" ref="G598:K599" si="672">IFERROR(SUM(G584,G588)/SUM(G592,G595),"-")</f>
        <v>0.4761904761904765</v>
      </c>
      <c r="H598" s="4">
        <f t="shared" si="672"/>
        <v>0.47619047619047644</v>
      </c>
      <c r="I598" s="4">
        <f t="shared" si="672"/>
        <v>0.47619047619047589</v>
      </c>
      <c r="J598" s="4">
        <f t="shared" si="672"/>
        <v>0.47619047619047639</v>
      </c>
      <c r="K598" s="4">
        <f t="shared" si="672"/>
        <v>0.47619047619047644</v>
      </c>
      <c r="L598" s="4">
        <f t="shared" ref="L598:O598" si="673">IFERROR(SUM(L584,L588)/SUM(L592,L595),"-")</f>
        <v>0.47619047619047605</v>
      </c>
      <c r="M598" s="4">
        <f t="shared" si="673"/>
        <v>0.47619047619047672</v>
      </c>
      <c r="N598" s="4">
        <f t="shared" si="673"/>
        <v>0.47619047619047661</v>
      </c>
      <c r="O598" s="4">
        <f t="shared" si="673"/>
        <v>0.47619047619047605</v>
      </c>
      <c r="P598" s="4">
        <f>IFERROR(SUM(P584,P588)/SUM(P592,P595),"-")</f>
        <v>0.47619047619047605</v>
      </c>
      <c r="Q598" s="4">
        <f>IFERROR(SUM(Q584,Q588)/SUM(Q592,Q595),"-")</f>
        <v>0.476190476190477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0.46666666666666684</v>
      </c>
      <c r="L599" s="4">
        <f t="shared" ref="L599:O599" si="674">IFERROR(SUM(L585,L589)/SUM(L593,L596),"-")</f>
        <v>0.46666666666666679</v>
      </c>
      <c r="M599" s="4">
        <f t="shared" si="674"/>
        <v>0.4666666666666664</v>
      </c>
      <c r="N599" s="4">
        <f t="shared" si="674"/>
        <v>0.46666666666666679</v>
      </c>
      <c r="O599" s="4">
        <f t="shared" si="674"/>
        <v>0.46666666666666612</v>
      </c>
      <c r="P599" s="4">
        <f>IFERROR(SUM(P585,P589)/SUM(P593,P596),"-")</f>
        <v>0.46666666666666667</v>
      </c>
      <c r="Q599" s="4">
        <f>IFERROR(SUM(Q585,Q589)/SUM(Q593,Q596),"-")</f>
        <v>0.46666666666666662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0.27819516038789832</v>
      </c>
      <c r="G600" s="1">
        <f>[1]Other_transformation!C$12</f>
        <v>5.7610558827641954E-2</v>
      </c>
      <c r="H600" s="1">
        <f>[1]Other_transformation!D$12</f>
        <v>1.0370603340682196</v>
      </c>
      <c r="I600" s="1">
        <f>[1]Other_transformation!E$12</f>
        <v>0.30666862832603259</v>
      </c>
      <c r="J600" s="1">
        <f>[1]Other_transformation!F$12</f>
        <v>1.2031146896050971E-3</v>
      </c>
      <c r="K600" s="1">
        <f>[1]Other_transformation!G$12</f>
        <v>1.3651090287554702E-3</v>
      </c>
      <c r="L600" s="1">
        <f>[1]Other_transformation!H$12</f>
        <v>1.6733030008148342E-3</v>
      </c>
      <c r="M600" s="1">
        <f>[1]Other_transformation!I$12</f>
        <v>1.1923056474940413E-3</v>
      </c>
      <c r="N600" s="1">
        <f>[1]Other_transformation!J$12</f>
        <v>1.6447633468446906E-3</v>
      </c>
      <c r="O600" s="1">
        <f>[1]Other_transformation!K$12</f>
        <v>6.6215933318076237E-2</v>
      </c>
      <c r="P600" s="1">
        <f>[1]Other_transformation!L$12</f>
        <v>2.8396629472938889E-3</v>
      </c>
      <c r="Q600" s="1">
        <f>[1]Other_transformation!M$12</f>
        <v>1.6734740851064855E-2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0.27819516038789832</v>
      </c>
      <c r="G601" s="1">
        <f t="shared" ref="G601:K601" si="675">SUM(G602:G603)</f>
        <v>5.7610558827641954E-2</v>
      </c>
      <c r="H601" s="1">
        <f t="shared" si="675"/>
        <v>1.0370603340682196</v>
      </c>
      <c r="I601" s="1">
        <f t="shared" si="675"/>
        <v>0.30666862832603259</v>
      </c>
      <c r="J601" s="1">
        <f t="shared" si="675"/>
        <v>1.2031146896050971E-3</v>
      </c>
      <c r="K601" s="1">
        <f t="shared" si="675"/>
        <v>1.3651090287554702E-3</v>
      </c>
      <c r="L601" s="1">
        <f t="shared" ref="L601:O601" si="676">SUM(L602:L603)</f>
        <v>1.6733030008148342E-3</v>
      </c>
      <c r="M601" s="1">
        <f t="shared" si="676"/>
        <v>1.1923056474940413E-3</v>
      </c>
      <c r="N601" s="1">
        <f t="shared" si="676"/>
        <v>1.6447633468446906E-3</v>
      </c>
      <c r="O601" s="1">
        <f t="shared" si="676"/>
        <v>6.6215933318076237E-2</v>
      </c>
      <c r="P601" s="1">
        <f>SUM(P602:P603)</f>
        <v>2.8396629472938889E-3</v>
      </c>
      <c r="Q601" s="1">
        <f>SUM(Q602:Q603)</f>
        <v>1.6734740851064855E-2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0.27819516038789832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5.7610558827641954E-2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1.0370603340682196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0.30666862832603259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1.2031146896050971E-3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8.4412626860334459E-4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8.0164826483843891E-4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4.6868307295696139E-4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7.2992781691373003E-4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1.9359495598231361E-2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8.9237033937738218E-4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2.8595007430084578E-3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5.2098276015212562E-4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8.7165473597639531E-4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7.2362257453707996E-4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9.1483552993096057E-4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4.6856437719844872E-2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1.9472926079165066E-3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1.3875240108056396E-2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1.0376679482468609</v>
      </c>
      <c r="G604" s="3">
        <f t="shared" ref="G604:K604" si="678">G605+G608</f>
        <v>0.21488738442710448</v>
      </c>
      <c r="H604" s="3">
        <f t="shared" si="678"/>
        <v>3.8682350460744592</v>
      </c>
      <c r="I604" s="3">
        <f t="shared" si="678"/>
        <v>1.1438739836561005</v>
      </c>
      <c r="J604" s="3">
        <f t="shared" si="678"/>
        <v>4.4876177922270107E-3</v>
      </c>
      <c r="K604" s="3">
        <f t="shared" si="678"/>
        <v>5.331508746927882E-3</v>
      </c>
      <c r="L604" s="3">
        <f t="shared" ref="L604:O604" si="679">L605+L608</f>
        <v>6.6423813715884746E-3</v>
      </c>
      <c r="M604" s="3">
        <f t="shared" si="679"/>
        <v>4.7801664494398297E-3</v>
      </c>
      <c r="N604" s="3">
        <f t="shared" si="679"/>
        <v>6.5557916274989365E-3</v>
      </c>
      <c r="O604" s="3">
        <f t="shared" si="679"/>
        <v>0.268539392627553</v>
      </c>
      <c r="P604" s="3">
        <f>P605+P608</f>
        <v>1.1487697393047801E-2</v>
      </c>
      <c r="Q604" s="3">
        <f>Q605+Q608</f>
        <v>6.880319382417785E-2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0.58142788521070776</v>
      </c>
      <c r="G605" s="1">
        <f t="shared" ref="G605:K605" si="680">SUM(G606:G607)</f>
        <v>0.12040606794977166</v>
      </c>
      <c r="H605" s="1">
        <f t="shared" si="680"/>
        <v>2.167456098202579</v>
      </c>
      <c r="I605" s="1">
        <f t="shared" si="680"/>
        <v>0.64093743320140761</v>
      </c>
      <c r="J605" s="1">
        <f t="shared" si="680"/>
        <v>2.5145097012746528E-3</v>
      </c>
      <c r="K605" s="1">
        <f t="shared" si="680"/>
        <v>2.853077870098932E-3</v>
      </c>
      <c r="L605" s="1">
        <f t="shared" ref="L605:O605" si="681">SUM(L606:L607)</f>
        <v>3.4972032717030047E-3</v>
      </c>
      <c r="M605" s="1">
        <f t="shared" si="681"/>
        <v>2.491918803262546E-3</v>
      </c>
      <c r="N605" s="1">
        <f t="shared" si="681"/>
        <v>3.4375553949054032E-3</v>
      </c>
      <c r="O605" s="1">
        <f t="shared" si="681"/>
        <v>0.13839130063477928</v>
      </c>
      <c r="P605" s="1">
        <f>SUM(P606:P607)</f>
        <v>5.9348955598442291E-3</v>
      </c>
      <c r="Q605" s="1">
        <f>SUM(Q606:Q607)</f>
        <v>3.4975608378725556E-2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0.58142788521070776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0.12040606794977166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2.167456098202579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0.64093743320140761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2.5145097012746528E-3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1.7642239013809897E-3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1.6754448735123374E-3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9.7954762248004981E-4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1.5255491373496956E-3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4.0461345800303555E-2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1.8650540092987299E-3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5.976356552887677E-3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1.0888539687179423E-3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1.821758398190667E-3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1.5123711807824964E-3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1.9120062575557076E-3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9.7929954834475738E-2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4.0698415505454992E-3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2.8999251825837881E-2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0.45624006303615317</v>
      </c>
      <c r="G608" s="1">
        <f t="shared" ref="G608:K608" si="682">SUM(G609:G610)</f>
        <v>9.4481316477332822E-2</v>
      </c>
      <c r="H608" s="1">
        <f t="shared" si="682"/>
        <v>1.7007789478718804</v>
      </c>
      <c r="I608" s="1">
        <f t="shared" si="682"/>
        <v>0.50293655045469288</v>
      </c>
      <c r="J608" s="1">
        <f t="shared" si="682"/>
        <v>1.9731080909523575E-3</v>
      </c>
      <c r="K608" s="1">
        <f t="shared" si="682"/>
        <v>2.4784308768289499E-3</v>
      </c>
      <c r="L608" s="1">
        <f t="shared" ref="L608:O608" si="683">SUM(L609:L610)</f>
        <v>3.1451780998854703E-3</v>
      </c>
      <c r="M608" s="1">
        <f t="shared" si="683"/>
        <v>2.2882476461772842E-3</v>
      </c>
      <c r="N608" s="1">
        <f t="shared" si="683"/>
        <v>3.1182362325935338E-3</v>
      </c>
      <c r="O608" s="1">
        <f t="shared" si="683"/>
        <v>0.13014809199277372</v>
      </c>
      <c r="P608" s="1">
        <f>SUM(P609:P610)</f>
        <v>5.5528018332035708E-3</v>
      </c>
      <c r="Q608" s="1">
        <f>SUM(Q609:Q610)</f>
        <v>3.3827585445452293E-2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0.45624006303615317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9.4481316477332822E-2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1.7007789478718804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0.50293655045469288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1.9731080909523575E-3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1.3843670805094861E-3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1.3147031543350397E-3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7.6864023964941729E-4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1.1970816197385164E-3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3.1749572781099432E-2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1.4634873565789067E-3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4.6895812185338698E-3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1.0940637963194639E-3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1.8304749455504306E-3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1.519607406527867E-3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1.9211546128550172E-3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9.8398519211674279E-2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4.0893144766246644E-3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2.9138004226918427E-2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84">IFERROR(G602/SUM(G606,G609),"-")</f>
        <v>0.26809651474530832</v>
      </c>
      <c r="H612">
        <f t="shared" si="684"/>
        <v>0.26809651474530832</v>
      </c>
      <c r="I612">
        <f t="shared" si="684"/>
        <v>0.26809651474530855</v>
      </c>
      <c r="J612">
        <f t="shared" si="684"/>
        <v>0.26809651474530838</v>
      </c>
      <c r="K612">
        <f t="shared" si="684"/>
        <v>0.26809651474530827</v>
      </c>
      <c r="L612">
        <f t="shared" ref="L612:O612" si="685">IFERROR(L602/SUM(L606,L609),"-")</f>
        <v>0.26809651474530832</v>
      </c>
      <c r="M612">
        <f t="shared" si="685"/>
        <v>0.2680965147453081</v>
      </c>
      <c r="N612">
        <f t="shared" si="685"/>
        <v>0.26809651474530843</v>
      </c>
      <c r="O612">
        <f t="shared" si="685"/>
        <v>0.26809651474530827</v>
      </c>
      <c r="P612">
        <f>IFERROR(P602/SUM(P606,P609),"-")</f>
        <v>0.26809651474530827</v>
      </c>
      <c r="Q612">
        <f>IFERROR(Q602/SUM(Q606,Q609),"-")</f>
        <v>0.26809651474530832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0.23866348448687352</v>
      </c>
      <c r="L613">
        <f t="shared" ref="L613:O613" si="686">IFERROR(L603/SUM(L607,L610),"-")</f>
        <v>0.23866348448687341</v>
      </c>
      <c r="M613">
        <f t="shared" si="686"/>
        <v>0.23866348448687363</v>
      </c>
      <c r="N613">
        <f t="shared" si="686"/>
        <v>0.2386634844868735</v>
      </c>
      <c r="O613">
        <f t="shared" si="686"/>
        <v>0.23866348448687352</v>
      </c>
      <c r="P613">
        <f>IFERROR(P603/SUM(P607,P610),"-")</f>
        <v>0.23866348448687352</v>
      </c>
      <c r="Q613">
        <f>IFERROR(Q603/SUM(Q607,Q610),"-")</f>
        <v>0.23866348448687347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6.9574649241713606</v>
      </c>
      <c r="G614" s="3">
        <f t="shared" ref="G614" si="687">G615+G616+G621</f>
        <v>9.6948393535613668</v>
      </c>
      <c r="H614" s="3">
        <f t="shared" ref="H614" si="688">H615+H616+H621</f>
        <v>9.7010239787382559</v>
      </c>
      <c r="I614" s="3">
        <f t="shared" ref="I614" si="689">I615+I616+I621</f>
        <v>10.192865173997118</v>
      </c>
      <c r="J614" s="3">
        <f t="shared" ref="J614" si="690">J615+J616+J621</f>
        <v>10.181392688412728</v>
      </c>
      <c r="K614" s="3">
        <f t="shared" ref="K614" si="691">K615+K616+K621</f>
        <v>12.817111820063129</v>
      </c>
      <c r="L614" s="3">
        <f t="shared" ref="L614:O614" si="692">L615+L616+L621</f>
        <v>13.784946406539476</v>
      </c>
      <c r="M614" s="3">
        <f t="shared" si="692"/>
        <v>18.175085437667075</v>
      </c>
      <c r="N614" s="3">
        <f t="shared" si="692"/>
        <v>18.91821102025197</v>
      </c>
      <c r="O614" s="3">
        <f t="shared" si="692"/>
        <v>19.656700992658454</v>
      </c>
      <c r="P614" s="3">
        <f>P615+P616+P621</f>
        <v>19.653395619156466</v>
      </c>
      <c r="Q614" s="3">
        <f>Q615+Q616+Q621</f>
        <v>19.677808904215478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1.3280272296329627</v>
      </c>
      <c r="G615" s="1">
        <f>[1]Other_transformation!C$19</f>
        <v>3.9449000028188927</v>
      </c>
      <c r="H615" s="1">
        <f>[1]Other_transformation!D$19</f>
        <v>4.3847516776969675</v>
      </c>
      <c r="I615" s="1">
        <f>[1]Other_transformation!E$19</f>
        <v>4.3847805006526048</v>
      </c>
      <c r="J615" s="1">
        <f>[1]Other_transformation!F$19</f>
        <v>4.384785748504771</v>
      </c>
      <c r="K615" s="1">
        <f>[1]Other_transformation!G$19</f>
        <v>4.3972782195114393</v>
      </c>
      <c r="L615" s="1">
        <f>[1]Other_transformation!H$19</f>
        <v>4.5586978048985118</v>
      </c>
      <c r="M615" s="1">
        <f>[1]Other_transformation!I$19</f>
        <v>8.200578262570529</v>
      </c>
      <c r="N615" s="1">
        <f>[1]Other_transformation!J$19</f>
        <v>8.2005816436862649</v>
      </c>
      <c r="O615" s="1">
        <f>[1]Other_transformation!K$19</f>
        <v>8.2005887637400203</v>
      </c>
      <c r="P615" s="1">
        <f>[1]Other_transformation!L$19</f>
        <v>8.2005972336036308</v>
      </c>
      <c r="Q615" s="1">
        <f>[1]Other_transformation!M$19</f>
        <v>8.2007284224706662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5.6294376945383977</v>
      </c>
      <c r="G616" s="1">
        <f>[1]Other_transformation!C$20</f>
        <v>5.7490253072953141</v>
      </c>
      <c r="H616" s="1">
        <f>[1]Other_transformation!D$20</f>
        <v>5.31623291860606</v>
      </c>
      <c r="I616" s="1">
        <f>[1]Other_transformation!E$20</f>
        <v>5.8048923818513902</v>
      </c>
      <c r="J616" s="1">
        <f>[1]Other_transformation!F$20</f>
        <v>5.7928095197519633</v>
      </c>
      <c r="K616" s="1">
        <f>[1]Other_transformation!G$20</f>
        <v>8.415438205684719</v>
      </c>
      <c r="L616" s="1">
        <f>[1]Other_transformation!H$20</f>
        <v>9.2209557766009471</v>
      </c>
      <c r="M616" s="1">
        <f>[1]Other_transformation!I$20</f>
        <v>9.9640964475780258</v>
      </c>
      <c r="N616" s="1">
        <f>[1]Other_transformation!J$20</f>
        <v>10.707384749497006</v>
      </c>
      <c r="O616" s="1">
        <f>[1]Other_transformation!K$20</f>
        <v>11.444231095179195</v>
      </c>
      <c r="P616" s="1">
        <f>[1]Other_transformation!L$20</f>
        <v>11.439214306526454</v>
      </c>
      <c r="Q616" s="1">
        <f>[1]Other_transformation!M$20</f>
        <v>11.440181393160975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5.6294376945383977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5.7490253072953141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5.31623291860606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5.8048923818513902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5.7928095197519633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8.4095277323168247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9.213265271799612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9.8445763419515355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10.599045010991158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11.317858534555912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11.397577360730089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11.399795652681727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4.7608932713731796E-3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6.5867500566510438E-3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0.10861786102441831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0.10378989991259137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0.11485116674177566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3.2081027276599061E-2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3.0125513652571191E-2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1.1495800965221521E-3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1.1037547446827254E-3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1.0902244602072271E-2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4.549838593256042E-3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1.1521393881506321E-2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9.555918519766466E-3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1.0260226826676582E-2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9.1404344716023377E-4</v>
      </c>
      <c r="H621" s="1">
        <f>[1]Other_transformation!D$21</f>
        <v>3.9382435228726658E-5</v>
      </c>
      <c r="I621" s="1">
        <f>[1]Other_transformation!E$21</f>
        <v>3.1922914931239005E-3</v>
      </c>
      <c r="J621" s="1">
        <f>[1]Other_transformation!F$21</f>
        <v>3.7974201559940811E-3</v>
      </c>
      <c r="K621" s="1">
        <f>[1]Other_transformation!G$21</f>
        <v>4.3953948669714403E-3</v>
      </c>
      <c r="L621" s="1">
        <f>[1]Other_transformation!H$21</f>
        <v>5.292825040014896E-3</v>
      </c>
      <c r="M621" s="1">
        <f>[1]Other_transformation!I$21</f>
        <v>1.0410727518523021E-2</v>
      </c>
      <c r="N621" s="1">
        <f>[1]Other_transformation!J$21</f>
        <v>1.0244627068697262E-2</v>
      </c>
      <c r="O621" s="1">
        <f>[1]Other_transformation!K$21</f>
        <v>1.1881133739239921E-2</v>
      </c>
      <c r="P621" s="1">
        <f>[1]Other_transformation!L$21</f>
        <v>1.3584079026383698E-2</v>
      </c>
      <c r="Q621" s="1">
        <f>[1]Other_transformation!M$21</f>
        <v>3.6899088583835594E-2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9.1404344716023377E-4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3.9382435228726658E-5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3.1922914931239005E-3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3.7974201559940811E-3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2.1447418932750424E-3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2.5177243065890604E-3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2.2364179635495497E-3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2.8880556662609835E-3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2.4556281780570605E-3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3.3530334876830368E-3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1.2925360403635388E-2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2.2506529736963979E-3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2.7751007334258357E-3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8.1743095549734711E-3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7.3565714024362797E-3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9.4255055611828613E-3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1.0231045538700662E-2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2.3973728180200209E-2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0.11258875389076788</v>
      </c>
      <c r="G624" s="3">
        <f t="shared" ref="G624" si="693">G625+G626+G631</f>
        <v>0.11501706788379279</v>
      </c>
      <c r="H624" s="3">
        <f t="shared" ref="H624" si="694">H625+H626+H631</f>
        <v>0.10632465837212117</v>
      </c>
      <c r="I624" s="3">
        <f t="shared" ref="I624" si="695">I625+I626+I631</f>
        <v>0.11622553929675289</v>
      </c>
      <c r="J624" s="3">
        <f t="shared" ref="J624" si="696">J625+J626+J631</f>
        <v>0.11600808720127911</v>
      </c>
      <c r="K624" s="3">
        <f t="shared" ref="K624" si="697">K625+K626+K631</f>
        <v>0.16838560146086651</v>
      </c>
      <c r="L624" s="3">
        <f t="shared" ref="L624:O624" si="698">L625+L626+L631</f>
        <v>0.18448981463330685</v>
      </c>
      <c r="M624" s="3">
        <f t="shared" si="698"/>
        <v>0.19730982009466727</v>
      </c>
      <c r="N624" s="3">
        <f t="shared" si="698"/>
        <v>0.2123985475416118</v>
      </c>
      <c r="O624" s="3">
        <f t="shared" si="698"/>
        <v>0.22684746147973714</v>
      </c>
      <c r="P624" s="3">
        <f>P625+P626+P631</f>
        <v>0.22849567187351738</v>
      </c>
      <c r="Q624" s="3">
        <f>Q625+Q626+Q631</f>
        <v>0.22947187659698795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0.11258875389076788</v>
      </c>
      <c r="G626" s="1">
        <f t="shared" ref="G626:K626" si="699">SUM(G627:G630)</f>
        <v>0.11498050614590638</v>
      </c>
      <c r="H626" s="1">
        <f t="shared" si="699"/>
        <v>0.10632465837212117</v>
      </c>
      <c r="I626" s="1">
        <f t="shared" si="699"/>
        <v>0.11609784763702793</v>
      </c>
      <c r="J626" s="1">
        <f t="shared" si="699"/>
        <v>0.11585619039503935</v>
      </c>
      <c r="K626" s="1">
        <f t="shared" si="699"/>
        <v>0.16819055464633634</v>
      </c>
      <c r="L626" s="1">
        <f t="shared" ref="L626:O626" si="700">SUM(L627:L630)</f>
        <v>0.18426530543599215</v>
      </c>
      <c r="M626" s="1">
        <f t="shared" si="700"/>
        <v>0.19689152683903072</v>
      </c>
      <c r="N626" s="1">
        <f t="shared" si="700"/>
        <v>0.21198090021982302</v>
      </c>
      <c r="O626" s="1">
        <f t="shared" si="700"/>
        <v>0.22635717069111808</v>
      </c>
      <c r="P626" s="1">
        <f>SUM(P627:P630)</f>
        <v>0.22795154721460198</v>
      </c>
      <c r="Q626" s="1">
        <f>SUM(Q627:Q630)</f>
        <v>0.22799591305363454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0.11258875389076788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0.11498050614590638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0.10632465837212117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0.11609784763702793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0.11585619039503935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0.16819055464633634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0.18426530543599215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0.19689152683903072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0.21198090021982302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0.22635717069111808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0.22795154721460198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0.22799591305363454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3.6561737886409402E-5</v>
      </c>
      <c r="H631" s="1">
        <f t="shared" si="701"/>
        <v>0</v>
      </c>
      <c r="I631" s="1">
        <f t="shared" si="701"/>
        <v>1.2769165972495631E-4</v>
      </c>
      <c r="J631" s="1">
        <f t="shared" si="701"/>
        <v>1.5189680623976348E-4</v>
      </c>
      <c r="K631" s="1">
        <f t="shared" si="701"/>
        <v>1.9504681453015756E-4</v>
      </c>
      <c r="L631" s="1">
        <f t="shared" ref="L631:O631" si="702">SUM(L632:L633)</f>
        <v>2.2450919731470425E-4</v>
      </c>
      <c r="M631" s="1">
        <f t="shared" si="702"/>
        <v>4.1829325563654115E-4</v>
      </c>
      <c r="N631" s="1">
        <f t="shared" si="702"/>
        <v>4.1764732178877477E-4</v>
      </c>
      <c r="O631" s="1">
        <f t="shared" si="702"/>
        <v>4.9029078861907098E-4</v>
      </c>
      <c r="P631" s="1">
        <f>SUM(P632:P633)</f>
        <v>5.4412465891539598E-4</v>
      </c>
      <c r="Q631" s="1">
        <f>SUM(Q632:Q633)</f>
        <v>1.4759635433534265E-3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3.6561737886409402E-5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1.2769165972495631E-4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1.5189680623976348E-4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8.5789675731001822E-5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1.0070897226356264E-4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8.9456718541982064E-5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1.1552222665043942E-4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9.8225127122282646E-5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1.3412133950732168E-4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5.1701441614541586E-4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1.0925713879915572E-4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1.2380022505114162E-4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3.2883653709455909E-4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3.0212509513833535E-4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3.9206566149678832E-4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4.1000331940807425E-4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9.5894912720801068E-4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1.096852136592282E-4</v>
      </c>
      <c r="H634" s="3">
        <f t="shared" ref="H634" si="704">H635+H636+H641</f>
        <v>4.7258922274472044E-6</v>
      </c>
      <c r="I634" s="3">
        <f t="shared" ref="I634" si="705">I635+I636+I641</f>
        <v>3.8307497917486848E-4</v>
      </c>
      <c r="J634" s="3">
        <f t="shared" ref="J634" si="706">J635+J636+J641</f>
        <v>4.5569041871929E-4</v>
      </c>
      <c r="K634" s="3">
        <f t="shared" ref="K634" si="707">K635+K636+K641</f>
        <v>5.343750001927368E-4</v>
      </c>
      <c r="L634" s="3">
        <f t="shared" ref="L634:O634" si="708">L635+L636+L641</f>
        <v>6.3816932171808539E-4</v>
      </c>
      <c r="M634" s="3">
        <f t="shared" si="708"/>
        <v>1.2492873022227624E-3</v>
      </c>
      <c r="N634" s="3">
        <f t="shared" si="708"/>
        <v>1.2293552482436723E-3</v>
      </c>
      <c r="O634" s="3">
        <f t="shared" si="708"/>
        <v>1.4264898986771208E-3</v>
      </c>
      <c r="P634" s="3">
        <f>P635+P636+P641</f>
        <v>1.6300894831660449E-3</v>
      </c>
      <c r="Q634" s="3">
        <f>Q635+Q636+Q641</f>
        <v>4.4278906300602751E-3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1.096852136592282E-4</v>
      </c>
      <c r="H641" s="1">
        <f t="shared" ref="H641" si="716">SUM(H642:H643)</f>
        <v>4.7258922274472044E-6</v>
      </c>
      <c r="I641" s="1">
        <f t="shared" ref="I641" si="717">SUM(I642:I643)</f>
        <v>3.8307497917486848E-4</v>
      </c>
      <c r="J641" s="1">
        <f t="shared" ref="J641" si="718">SUM(J642:J643)</f>
        <v>4.5569041871929E-4</v>
      </c>
      <c r="K641" s="1">
        <f t="shared" ref="K641" si="719">SUM(K642:K643)</f>
        <v>5.343750001927368E-4</v>
      </c>
      <c r="L641" s="1">
        <f t="shared" ref="L641:O641" si="720">SUM(L642:L643)</f>
        <v>6.3816932171808539E-4</v>
      </c>
      <c r="M641" s="1">
        <f t="shared" si="720"/>
        <v>1.2492873022227624E-3</v>
      </c>
      <c r="N641" s="1">
        <f t="shared" si="720"/>
        <v>1.2293552482436723E-3</v>
      </c>
      <c r="O641" s="1">
        <f t="shared" si="720"/>
        <v>1.4264898986771208E-3</v>
      </c>
      <c r="P641" s="1">
        <f>SUM(P642:P643)</f>
        <v>1.6300894831660449E-3</v>
      </c>
      <c r="Q641" s="1">
        <f>SUM(Q642:Q643)</f>
        <v>4.4278906300602751E-3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1.096852136592282E-4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4.7258922274472044E-6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3.8307497917486848E-4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4.5569041871929E-4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2.5736902719300536E-4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3.0212691679068769E-4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2.6837015562594592E-4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3.4656667995131831E-4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2.9467538136684749E-4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4.0236401852196456E-4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1.5510432484362481E-3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2.7700597299973149E-4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3.3604240492739776E-4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9.8091714659681649E-4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8.8278856829235384E-4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1.1318145173102733E-3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1.2277254646440802E-3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2.8768473816240272E-3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13.477573889816568</v>
      </c>
      <c r="G644" s="3">
        <f t="shared" ref="G644" si="721">G645+G646+G651</f>
        <v>21.168686337945175</v>
      </c>
      <c r="H644" s="3">
        <f t="shared" ref="H644" si="722">H645+H646+H651</f>
        <v>21.681325737121234</v>
      </c>
      <c r="I644" s="3">
        <f t="shared" ref="I644" si="723">I645+I646+I651</f>
        <v>22.525879640805488</v>
      </c>
      <c r="J644" s="3">
        <f t="shared" ref="J644" si="724">J645+J646+J651</f>
        <v>22.50593595503916</v>
      </c>
      <c r="K644" s="3">
        <f t="shared" ref="K644" si="725">K645+K646+K651</f>
        <v>27.050689212255044</v>
      </c>
      <c r="L644" s="3">
        <f t="shared" ref="L644:O644" si="726">L645+L646+L651</f>
        <v>28.898142911546401</v>
      </c>
      <c r="M644" s="3">
        <f t="shared" si="726"/>
        <v>40.568431524978685</v>
      </c>
      <c r="N644" s="3">
        <f t="shared" si="726"/>
        <v>41.848371243185348</v>
      </c>
      <c r="O644" s="3">
        <f t="shared" si="726"/>
        <v>43.113721868597885</v>
      </c>
      <c r="P644" s="3">
        <f>P645+P646+P651</f>
        <v>43.131872654384331</v>
      </c>
      <c r="Q644" s="3">
        <f>Q645+Q646+Q651</f>
        <v>43.167884610257595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3.7981578767502699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11.282414008062025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12.540389798213319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12.540472231866433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12.540487240723625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12.576215707802703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13.037875722009737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23.45365383095168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23.453663500942696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23.453683864296437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23.453708088106357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23.45408328826608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9.6794160130662981</v>
      </c>
      <c r="G646" s="1">
        <f t="shared" ref="G646" si="727">SUM(G647:G650)</f>
        <v>9.8850383712294825</v>
      </c>
      <c r="H646" s="1">
        <f t="shared" ref="H646" si="728">SUM(H647:H650)</f>
        <v>9.1408827726203565</v>
      </c>
      <c r="I646" s="1">
        <f t="shared" ref="I646" si="729">SUM(I647:I650)</f>
        <v>9.9810978154233361</v>
      </c>
      <c r="J646" s="1">
        <f t="shared" ref="J646" si="730">SUM(J647:J650)</f>
        <v>9.9603221971049436</v>
      </c>
      <c r="K646" s="1">
        <f t="shared" ref="K646" si="731">SUM(K647:K650)</f>
        <v>14.468208261580347</v>
      </c>
      <c r="L646" s="1">
        <f t="shared" ref="L646:O646" si="732">SUM(L647:L650)</f>
        <v>15.852713179079176</v>
      </c>
      <c r="M646" s="1">
        <f t="shared" si="732"/>
        <v>17.099519359015268</v>
      </c>
      <c r="N646" s="1">
        <f t="shared" si="732"/>
        <v>18.379794073366099</v>
      </c>
      <c r="O646" s="1">
        <f t="shared" si="732"/>
        <v>19.642610353843548</v>
      </c>
      <c r="P646" s="1">
        <f>SUM(P647:P650)</f>
        <v>19.658318322707867</v>
      </c>
      <c r="Q646" s="1">
        <f>SUM(Q647:Q650)</f>
        <v>19.66045687607134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9.6794160130662981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9.8850383712294825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9.1408827726203565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9.9810978154233361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9.9603221971049436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14.459582255166445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15.841551544482877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16.927045835961223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18.224300821755641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19.460249331702112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19.597320159106747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19.601134353668179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6.8012761019616902E-3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9.4096429380729277E-3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0.15516837289202626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0.14827128558941635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0.16407309534539372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4.5830038966570071E-2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4.3036448075101714E-2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1.8247303119399247E-3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1.7519916582265471E-3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1.7305150162019476E-2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7.2219660210413377E-3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1.8287926796041784E-2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1.5168124634549947E-2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1.6286074328058047E-2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1.2339586536663167E-3</v>
      </c>
      <c r="H651" s="1">
        <f t="shared" ref="H651" si="734">SUM(H652:H653)</f>
        <v>5.3166287558781039E-5</v>
      </c>
      <c r="I651" s="1">
        <f t="shared" ref="I651" si="735">SUM(I652:I653)</f>
        <v>4.3095935157172697E-3</v>
      </c>
      <c r="J651" s="1">
        <f t="shared" ref="J651" si="736">SUM(J652:J653)</f>
        <v>5.1265172105920079E-3</v>
      </c>
      <c r="K651" s="1">
        <f t="shared" ref="K651" si="737">SUM(K652:K653)</f>
        <v>6.265242871992191E-3</v>
      </c>
      <c r="L651" s="1">
        <f t="shared" ref="L651:O651" si="738">SUM(L652:L653)</f>
        <v>7.554010457488285E-3</v>
      </c>
      <c r="M651" s="1">
        <f t="shared" si="738"/>
        <v>1.5258335011738535E-2</v>
      </c>
      <c r="N651" s="1">
        <f t="shared" si="738"/>
        <v>1.491366887655465E-2</v>
      </c>
      <c r="O651" s="1">
        <f t="shared" si="738"/>
        <v>1.7427650457893566E-2</v>
      </c>
      <c r="P651" s="1">
        <f>SUM(P652:P653)</f>
        <v>1.984624357010711E-2</v>
      </c>
      <c r="Q651" s="1">
        <f>SUM(Q652:Q653)</f>
        <v>5.3344445920171187E-2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1.2339586536663167E-3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5.3166287558781039E-5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4.3095935157172697E-3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5.1265172105920079E-3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2.8954015559213087E-3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3.3989278138952359E-3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3.0191642507918911E-3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3.8988751494523294E-3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3.3150980403770323E-3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4.526595208372103E-3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1.7449236544907779E-2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3.3698413160708819E-3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4.1550826435930496E-3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1.2239170760946645E-2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1.1014793727102319E-2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1.4112552417516532E-2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1.5319648361735006E-2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3.5895209375263408E-2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0.34965034965034997</v>
      </c>
      <c r="G655" s="4">
        <f t="shared" si="739"/>
        <v>0.34965034965034991</v>
      </c>
      <c r="H655" s="4">
        <f t="shared" si="739"/>
        <v>0.34965034965034986</v>
      </c>
      <c r="I655" s="4">
        <f t="shared" si="739"/>
        <v>0.34965034965035013</v>
      </c>
      <c r="J655" s="4">
        <f t="shared" si="739"/>
        <v>0.34965034965035019</v>
      </c>
      <c r="K655" s="4">
        <f t="shared" si="739"/>
        <v>0.34965034965035002</v>
      </c>
      <c r="L655" s="4">
        <f t="shared" ref="L655:O655" si="740">IFERROR(SUM(L635,L625,L615)/L645,"-")</f>
        <v>0.34965034965034986</v>
      </c>
      <c r="M655" s="4">
        <f t="shared" si="740"/>
        <v>0.34965034965035013</v>
      </c>
      <c r="N655" s="4">
        <f t="shared" si="740"/>
        <v>0.34965034965034997</v>
      </c>
      <c r="O655" s="4">
        <f t="shared" si="740"/>
        <v>0.34965034965034997</v>
      </c>
      <c r="P655" s="4">
        <f>IFERROR(SUM(P635,P625,P615)/P645,"-")</f>
        <v>0.34965034965035008</v>
      </c>
      <c r="Q655" s="4">
        <f>IFERROR(SUM(Q635,Q625,Q615)/Q645,"-")</f>
        <v>0.34965034965035002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0.59322033898305149</v>
      </c>
      <c r="G656" s="4">
        <f t="shared" si="741"/>
        <v>0.59322033898305104</v>
      </c>
      <c r="H656" s="4">
        <f t="shared" si="741"/>
        <v>0.59322033898305127</v>
      </c>
      <c r="I656" s="4">
        <f t="shared" si="741"/>
        <v>0.59322033898305071</v>
      </c>
      <c r="J656" s="4">
        <f t="shared" si="741"/>
        <v>0.59322033898305104</v>
      </c>
      <c r="K656" s="4">
        <f t="shared" si="741"/>
        <v>0.59322033898305193</v>
      </c>
      <c r="L656" s="4">
        <f t="shared" ref="L656:O656" si="742">IFERROR(SUM(L637,L627,L617)/L647,"-")</f>
        <v>0.59322033898305082</v>
      </c>
      <c r="M656" s="4">
        <f t="shared" si="742"/>
        <v>0.59322033898305138</v>
      </c>
      <c r="N656" s="4">
        <f t="shared" si="742"/>
        <v>0.59322033898305127</v>
      </c>
      <c r="O656" s="4">
        <f t="shared" si="742"/>
        <v>0.5932203389830516</v>
      </c>
      <c r="P656" s="4">
        <f t="shared" ref="P656:Q659" si="743">IFERROR(SUM(P637,P627,P617)/P647,"-")</f>
        <v>0.59322033898305138</v>
      </c>
      <c r="Q656" s="4">
        <f t="shared" si="743"/>
        <v>0.59322033898305082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0.69999999999999951</v>
      </c>
      <c r="L658" s="4">
        <f t="shared" ref="L658:O658" si="745">IFERROR(SUM(L639,L629,L619)/L649,"-")</f>
        <v>0.6999999999999994</v>
      </c>
      <c r="M658" s="4">
        <f t="shared" si="745"/>
        <v>0.69999999999999951</v>
      </c>
      <c r="N658" s="4">
        <f t="shared" si="745"/>
        <v>0.69999999999999951</v>
      </c>
      <c r="O658" s="4">
        <f t="shared" si="745"/>
        <v>0.7000000000000004</v>
      </c>
      <c r="P658" s="4">
        <f t="shared" si="743"/>
        <v>0.70000000000000029</v>
      </c>
      <c r="Q658" s="4">
        <f t="shared" si="743"/>
        <v>0.69999999999999984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0.62999999999999978</v>
      </c>
      <c r="L659" s="4">
        <f t="shared" ref="L659:O659" si="746">IFERROR(SUM(L640,L630,L620)/L650,"-")</f>
        <v>0.63000000000000045</v>
      </c>
      <c r="M659" s="4">
        <f t="shared" si="746"/>
        <v>0.63</v>
      </c>
      <c r="N659" s="4">
        <f t="shared" si="746"/>
        <v>0.62999999999999989</v>
      </c>
      <c r="O659" s="4">
        <f t="shared" si="746"/>
        <v>0.62999999999999978</v>
      </c>
      <c r="P659" s="4">
        <f t="shared" si="743"/>
        <v>0.63</v>
      </c>
      <c r="Q659" s="4">
        <f t="shared" si="743"/>
        <v>0.63000000000000078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0.85925925925925872</v>
      </c>
      <c r="H660" s="4">
        <f t="shared" si="747"/>
        <v>0.82962962962962894</v>
      </c>
      <c r="I660" s="4">
        <f t="shared" si="747"/>
        <v>0.85925925925925861</v>
      </c>
      <c r="J660" s="4">
        <f t="shared" si="747"/>
        <v>0.85925925925925961</v>
      </c>
      <c r="K660" s="4">
        <f t="shared" si="747"/>
        <v>0.85925925925925906</v>
      </c>
      <c r="L660" s="4">
        <f t="shared" ref="L660:O660" si="748">IFERROR(SUM(L642,L632,L622)/L652,"-")</f>
        <v>0.85925925925925828</v>
      </c>
      <c r="M660" s="4">
        <f t="shared" si="748"/>
        <v>0.85925925925925961</v>
      </c>
      <c r="N660" s="4">
        <f t="shared" si="748"/>
        <v>0.85925925925925906</v>
      </c>
      <c r="O660" s="4">
        <f t="shared" si="748"/>
        <v>0.85925925925925917</v>
      </c>
      <c r="P660" s="4">
        <f>IFERROR(SUM(P642,P632,P622)/P652,"-")</f>
        <v>0.85925925925925872</v>
      </c>
      <c r="Q660" s="4">
        <f>IFERROR(SUM(Q642,Q632,Q622)/Q652,"-")</f>
        <v>0.85925925925925906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0.78250452711816054</v>
      </c>
      <c r="L661" s="4">
        <f t="shared" ref="L661:O661" si="749">IFERROR(SUM(L643,L633,L623)/L653,"-")</f>
        <v>0.77855090761973456</v>
      </c>
      <c r="M661" s="4">
        <f t="shared" si="749"/>
        <v>0.7748942656251735</v>
      </c>
      <c r="N661" s="4">
        <f t="shared" si="749"/>
        <v>0.77545574410988016</v>
      </c>
      <c r="O661" s="4">
        <f t="shared" si="749"/>
        <v>0.7758614753770211</v>
      </c>
      <c r="P661" s="4">
        <f>IFERROR(SUM(P643,P633,P623)/P653,"-")</f>
        <v>0.77474195506982468</v>
      </c>
      <c r="Q661" s="4">
        <f>IFERROR(SUM(Q643,Q633,Q623)/Q653,"-")</f>
        <v>0.77474195506982391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4.9475022726230729E-3</v>
      </c>
      <c r="G662" s="3">
        <f t="shared" ref="G662:K662" si="750">SUM(G663,G667,G676)</f>
        <v>1.8954514853174571E-2</v>
      </c>
      <c r="H662" s="3">
        <f t="shared" si="750"/>
        <v>1.9320042384728894E-2</v>
      </c>
      <c r="I662" s="3">
        <f t="shared" si="750"/>
        <v>0.44726318058203429</v>
      </c>
      <c r="J662" s="3">
        <f t="shared" si="750"/>
        <v>8.3322983927836649</v>
      </c>
      <c r="K662" s="3">
        <f t="shared" si="750"/>
        <v>16.563326448634076</v>
      </c>
      <c r="L662" s="3">
        <f t="shared" ref="L662:O662" si="751">SUM(L663,L667,L676)</f>
        <v>17.972286592322437</v>
      </c>
      <c r="M662" s="3">
        <f t="shared" si="751"/>
        <v>29.962687041745337</v>
      </c>
      <c r="N662" s="3">
        <f t="shared" si="751"/>
        <v>32.746951983578597</v>
      </c>
      <c r="O662" s="3">
        <f t="shared" si="751"/>
        <v>33.211706569411319</v>
      </c>
      <c r="P662" s="3">
        <f>SUM(P663,P667,P676)</f>
        <v>36.59474085383296</v>
      </c>
      <c r="Q662" s="3">
        <f>SUM(Q663,Q667,Q676)</f>
        <v>36.615705418058518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4.9475022726230729E-3</v>
      </c>
      <c r="G663" s="1">
        <f>[1]Other_transformation!C$28</f>
        <v>1.8954514853174571E-2</v>
      </c>
      <c r="H663" s="1">
        <f>[1]Other_transformation!D$28</f>
        <v>1.9320042384728894E-2</v>
      </c>
      <c r="I663" s="1">
        <f>[1]Other_transformation!E$28</f>
        <v>0.43688348859864307</v>
      </c>
      <c r="J663" s="1">
        <f>[1]Other_transformation!F$28</f>
        <v>8.274162989129346</v>
      </c>
      <c r="K663" s="1">
        <f>[1]Other_transformation!G$28</f>
        <v>16.526783020096197</v>
      </c>
      <c r="L663" s="1">
        <f>[1]Other_transformation!H$28</f>
        <v>17.911500205831949</v>
      </c>
      <c r="M663" s="1">
        <f>[1]Other_transformation!I$28</f>
        <v>27.513116181750657</v>
      </c>
      <c r="N663" s="1">
        <f>[1]Other_transformation!J$28</f>
        <v>27.533594490828609</v>
      </c>
      <c r="O663" s="1">
        <f>[1]Other_transformation!K$28</f>
        <v>27.618584558040553</v>
      </c>
      <c r="P663" s="1">
        <f>[1]Other_transformation!L$28</f>
        <v>27.618643443547288</v>
      </c>
      <c r="Q663" s="1">
        <f>[1]Other_transformation!M$28</f>
        <v>27.621639606434943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4.9475022726230729E-3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1.8954514853174571E-2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1.9320042384728894E-2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0.43686198776342383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8.2740358543158266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13.899048501059058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14.727706639697065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24.306068011747399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24.326087911736352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24.413383530888098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24.412154048519561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24.372963768084926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2.1500835219209489E-5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1.271348135185598E-4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2.5523884655199258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3.0641400372474425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3.1506144067332458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3.1506185426888815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3.1506229725406913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3.150627499476764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3.1506446544380449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7.5346053517214795E-2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0.11965352888744116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5.6433763270012559E-2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5.6888036403375968E-2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5.4578054611762586E-2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5.5861895550964241E-2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9.8031183911973768E-2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1.5347200158322748E-3</v>
      </c>
      <c r="N667" s="1">
        <f>SUM([1]Other_transformation!J$29:J$30)</f>
        <v>1.8685439181409813E-3</v>
      </c>
      <c r="O667" s="1">
        <f>SUM([1]Other_transformation!K$29:K$30)</f>
        <v>2.3464189354664333E-3</v>
      </c>
      <c r="P667" s="1">
        <f>SUM([1]Other_transformation!L$29:L$30)</f>
        <v>2.2506605378840349E-3</v>
      </c>
      <c r="Q667" s="1">
        <f>SUM([1]Other_transformation!M$29:M$30)</f>
        <v>2.8461155329064887E-3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7.2110267519828427E-4</v>
      </c>
      <c r="N668" s="1">
        <f>[1]Other_transformation!J$29</f>
        <v>7.2108643122922866E-4</v>
      </c>
      <c r="O668" s="1">
        <f>[1]Other_transformation!K$29</f>
        <v>9.762620180022428E-4</v>
      </c>
      <c r="P668" s="1">
        <f>[1]Other_transformation!L$29</f>
        <v>8.2909370889157645E-4</v>
      </c>
      <c r="Q668" s="1">
        <f>[1]Other_transformation!M$29</f>
        <v>1.3166624694489776E-3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8.1361734063399051E-4</v>
      </c>
      <c r="N669" s="1">
        <f>[1]Other_transformation!J$30</f>
        <v>1.1474574869117526E-3</v>
      </c>
      <c r="O669" s="1">
        <f>[1]Other_transformation!K$30</f>
        <v>1.3701569174641905E-3</v>
      </c>
      <c r="P669" s="1">
        <f>[1]Other_transformation!L$30</f>
        <v>1.4215668289924584E-3</v>
      </c>
      <c r="Q669" s="1">
        <f>[1]Other_transformation!M$30</f>
        <v>1.529453063457511E-3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1.5347200158322748E-3</v>
      </c>
      <c r="N673" s="1">
        <f t="shared" si="764"/>
        <v>1.8685439181409813E-3</v>
      </c>
      <c r="O673" s="1">
        <f t="shared" si="764"/>
        <v>2.3464189354664333E-3</v>
      </c>
      <c r="P673" s="1">
        <f>SUM(P674:P675)</f>
        <v>2.2506605378840349E-3</v>
      </c>
      <c r="Q673" s="1">
        <f>SUM(Q674:Q675)</f>
        <v>2.8461155329064887E-3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7.2110267519828427E-4</v>
      </c>
      <c r="N674" s="1">
        <f>IFERROR([1]Energy_Balances!J$157/([1]Energy_Balances!J$157+[1]Energy_Balances!J$72),0)*N668</f>
        <v>7.2108643122922866E-4</v>
      </c>
      <c r="O674" s="1">
        <f>IFERROR([1]Energy_Balances!K$157/([1]Energy_Balances!K$157+[1]Energy_Balances!K$72),0)*O668</f>
        <v>9.762620180022428E-4</v>
      </c>
      <c r="P674" s="1">
        <f>IFERROR([1]Energy_Balances!L$157/([1]Energy_Balances!L$157+[1]Energy_Balances!L$72),0)*P668</f>
        <v>8.2909370889157645E-4</v>
      </c>
      <c r="Q674" s="1">
        <f>IFERROR([1]Energy_Balances!M$157/([1]Energy_Balances!M$157+[1]Energy_Balances!M$72),0)*Q668</f>
        <v>1.3166624694489776E-3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8.1361734063399051E-4</v>
      </c>
      <c r="N675" s="1">
        <f>IFERROR([1]Energy_Balances!J$157/([1]Energy_Balances!J$157+[1]Energy_Balances!J$72),0)*N669</f>
        <v>1.1474574869117526E-3</v>
      </c>
      <c r="O675" s="1">
        <f>IFERROR([1]Energy_Balances!K$157/([1]Energy_Balances!K$157+[1]Energy_Balances!K$72),0)*O669</f>
        <v>1.3701569174641905E-3</v>
      </c>
      <c r="P675" s="1">
        <f>IFERROR([1]Energy_Balances!L$157/([1]Energy_Balances!L$157+[1]Energy_Balances!L$72),0)*P669</f>
        <v>1.4215668289924584E-3</v>
      </c>
      <c r="Q675" s="1">
        <f>IFERROR([1]Energy_Balances!M$157/([1]Energy_Balances!M$157+[1]Energy_Balances!M$72),0)*Q669</f>
        <v>1.529453063457511E-3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1.0379691983391243E-2</v>
      </c>
      <c r="J676" s="1">
        <f t="shared" si="767"/>
        <v>5.8135403654319122E-2</v>
      </c>
      <c r="K676" s="1">
        <f t="shared" si="767"/>
        <v>3.6543428537878397E-2</v>
      </c>
      <c r="L676" s="1">
        <f t="shared" ref="L676:O676" si="768">SUM(L677:L678)</f>
        <v>6.078638649048853E-2</v>
      </c>
      <c r="M676" s="1">
        <f t="shared" si="768"/>
        <v>2.4480361399788455</v>
      </c>
      <c r="N676" s="1">
        <f t="shared" si="768"/>
        <v>5.2114889488318452</v>
      </c>
      <c r="O676" s="1">
        <f t="shared" si="768"/>
        <v>5.590775592435298</v>
      </c>
      <c r="P676" s="1">
        <f>SUM(P677:P678)</f>
        <v>8.9738467497477838</v>
      </c>
      <c r="Q676" s="1">
        <f>SUM(Q677:Q678)</f>
        <v>8.9912196960906687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1.0379691983391243E-2</v>
      </c>
      <c r="J677" s="1">
        <f>[1]Other_transformation!F31</f>
        <v>5.8135403654319122E-2</v>
      </c>
      <c r="K677" s="1">
        <f>[1]Other_transformation!G31</f>
        <v>3.6543428537878397E-2</v>
      </c>
      <c r="L677" s="1">
        <f>[1]Other_transformation!H31</f>
        <v>6.078638649048853E-2</v>
      </c>
      <c r="M677" s="1">
        <f>[1]Other_transformation!I31</f>
        <v>1.1987597655638282E-3</v>
      </c>
      <c r="N677" s="1">
        <f>[1]Other_transformation!J31</f>
        <v>7.8800568422376926E-4</v>
      </c>
      <c r="O677" s="1">
        <f>[1]Other_transformation!K31</f>
        <v>1.6390860836210663E-3</v>
      </c>
      <c r="P677" s="1">
        <f>[1]Other_transformation!L31</f>
        <v>8.1702745337963734E-4</v>
      </c>
      <c r="Q677" s="1">
        <f>[1]Other_transformation!M31</f>
        <v>2.4455556683999902E-3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2.4468373802132817</v>
      </c>
      <c r="N678" s="1">
        <f>[1]Other_transformation!J32</f>
        <v>5.2107009431476214</v>
      </c>
      <c r="O678" s="1">
        <f>[1]Other_transformation!K32</f>
        <v>5.5891365063516769</v>
      </c>
      <c r="P678" s="1">
        <f>[1]Other_transformation!L32</f>
        <v>8.9730297222944042</v>
      </c>
      <c r="Q678" s="1">
        <f>[1]Other_transformation!M32</f>
        <v>8.9887741404222687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7.2226310549241965E-3</v>
      </c>
      <c r="G679" s="3">
        <f t="shared" ref="G679:K679" si="769">SUM(G680,G684,G686,G695)</f>
        <v>2.7311981056447519E-2</v>
      </c>
      <c r="H679" s="3">
        <f t="shared" si="769"/>
        <v>2.7307480402443674E-2</v>
      </c>
      <c r="I679" s="3">
        <f t="shared" si="769"/>
        <v>0.61577001896589378</v>
      </c>
      <c r="J679" s="3">
        <f t="shared" si="769"/>
        <v>11.092457773482799</v>
      </c>
      <c r="K679" s="3">
        <f t="shared" si="769"/>
        <v>21.375170975482391</v>
      </c>
      <c r="L679" s="3">
        <f t="shared" ref="L679:O679" si="770">SUM(L680,L684,L686,L695)</f>
        <v>22.546076836501882</v>
      </c>
      <c r="M679" s="3">
        <f t="shared" si="770"/>
        <v>37.769274274455732</v>
      </c>
      <c r="N679" s="3">
        <f t="shared" si="770"/>
        <v>42.559279798260611</v>
      </c>
      <c r="O679" s="3">
        <f t="shared" si="770"/>
        <v>43.317728712673819</v>
      </c>
      <c r="P679" s="3">
        <f>SUM(P680,P684,P686,P695)</f>
        <v>49.150470769584132</v>
      </c>
      <c r="Q679" s="3">
        <f>SUM(Q680,Q684,Q686,Q695)</f>
        <v>49.180211087086306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7.2226310549241965E-3</v>
      </c>
      <c r="G680" s="1">
        <f t="shared" ref="G680:K680" si="771">SUM(G681:G683)</f>
        <v>2.7311981056447519E-2</v>
      </c>
      <c r="H680" s="1">
        <f t="shared" si="771"/>
        <v>2.7307480402443674E-2</v>
      </c>
      <c r="I680" s="1">
        <f t="shared" si="771"/>
        <v>0.59847053232690839</v>
      </c>
      <c r="J680" s="1">
        <f t="shared" si="771"/>
        <v>10.995565434058934</v>
      </c>
      <c r="K680" s="1">
        <f t="shared" si="771"/>
        <v>21.303006655554618</v>
      </c>
      <c r="L680" s="1">
        <f t="shared" ref="L680:O680" si="772">SUM(L681:L683)</f>
        <v>22.429179142610941</v>
      </c>
      <c r="M680" s="1">
        <f t="shared" si="772"/>
        <v>33.540192810197645</v>
      </c>
      <c r="N680" s="1">
        <f t="shared" si="772"/>
        <v>33.565066639360978</v>
      </c>
      <c r="O680" s="1">
        <f t="shared" si="772"/>
        <v>33.669220131963939</v>
      </c>
      <c r="P680" s="1">
        <f>SUM(P681:P683)</f>
        <v>33.669010124814797</v>
      </c>
      <c r="Q680" s="1">
        <f>SUM(Q681:Q683)</f>
        <v>33.663407308940002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7.2226310549241965E-3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2.7311981056447519E-2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2.7307480402443674E-2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0.59844107912797795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10.995396484140636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17.93425613039879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18.467343748836431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29.641546355789526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29.665960867971165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29.772418940107436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29.770919571365344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29.723126546445052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2.9453198930423919E-5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1.6894991829708941E-4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3.293404471638615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3.8421818648870714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3.8422126911381067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3.8422177349864364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3.8422231372447442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3.8422286578984912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3.8422495785829796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7.5346053517214795E-2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0.11965352888744116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5.6433763270012559E-2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5.6888036403375968E-2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5.4578054611762586E-2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5.5861895550964241E-2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9.8031183911973768E-2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1.1258605697974636E-2</v>
      </c>
      <c r="L684" s="1">
        <f t="shared" si="779"/>
        <v>1.5587049740126424E-2</v>
      </c>
      <c r="M684" s="1">
        <f t="shared" si="779"/>
        <v>6.2704181411125104E-3</v>
      </c>
      <c r="N684" s="1">
        <f t="shared" si="779"/>
        <v>6.3208929337084307E-3</v>
      </c>
      <c r="O684" s="1">
        <f t="shared" si="779"/>
        <v>6.0642282901958409E-3</v>
      </c>
      <c r="P684" s="1">
        <f>P685</f>
        <v>6.2068772834404564E-3</v>
      </c>
      <c r="Q684" s="1">
        <f>Q685</f>
        <v>1.089235376799709E-2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1.1258605697974636E-2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1.5587049740126424E-2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6.2704181411125104E-3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6.3208929337084307E-3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6.0642282901958409E-3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6.2068772834404564E-3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1.089235376799709E-2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2.1279748756076449E-3</v>
      </c>
      <c r="N686" s="1">
        <f t="shared" si="781"/>
        <v>2.6117798009174268E-3</v>
      </c>
      <c r="O686" s="1">
        <f t="shared" si="781"/>
        <v>3.2702899498366347E-3</v>
      </c>
      <c r="P686" s="1">
        <f>SUM(P687:P688)</f>
        <v>3.1511545560058271E-3</v>
      </c>
      <c r="Q686" s="1">
        <f>SUM(Q687:Q688)</f>
        <v>3.9490492603880692E-3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9.4881930947142694E-4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9.4879793582793156E-4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1.2845552868450563E-3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1.0909127748573375E-3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1.7324506176960228E-3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1.1791555661362179E-3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1.6629818650894955E-3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1.9857346629915782E-3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2.0602417811484896E-3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2.2165986426920465E-3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2.1279748756076449E-3</v>
      </c>
      <c r="N692" s="1">
        <f t="shared" si="790"/>
        <v>2.6117798009174268E-3</v>
      </c>
      <c r="O692" s="1">
        <f t="shared" si="790"/>
        <v>3.2702899498366347E-3</v>
      </c>
      <c r="P692" s="1">
        <f>SUM(P693:P694)</f>
        <v>3.1511545560058271E-3</v>
      </c>
      <c r="Q692" s="1">
        <f>SUM(Q693:Q694)</f>
        <v>3.9490492603880692E-3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9.4881930947142694E-4</v>
      </c>
      <c r="N693" s="1">
        <f t="shared" si="792"/>
        <v>9.4879793582793156E-4</v>
      </c>
      <c r="O693" s="1">
        <f t="shared" si="792"/>
        <v>1.2845552868450563E-3</v>
      </c>
      <c r="P693" s="1">
        <f>IFERROR(P674/P668,0)*P687</f>
        <v>1.0909127748573375E-3</v>
      </c>
      <c r="Q693" s="1">
        <f>IFERROR(Q674/Q668,0)*Q687</f>
        <v>1.7324506176960228E-3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1.1791555661362179E-3</v>
      </c>
      <c r="N694" s="1">
        <f t="shared" si="793"/>
        <v>1.6629818650894955E-3</v>
      </c>
      <c r="O694" s="1">
        <f t="shared" si="793"/>
        <v>1.9857346629915782E-3</v>
      </c>
      <c r="P694" s="1">
        <f>IFERROR(P675/P669,0)*P688</f>
        <v>2.0602417811484896E-3</v>
      </c>
      <c r="Q694" s="1">
        <f>IFERROR(Q675/Q669,0)*Q688</f>
        <v>2.2165986426920465E-3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1.7299486638985406E-2</v>
      </c>
      <c r="J695" s="1">
        <f t="shared" si="794"/>
        <v>9.6892339423865062E-2</v>
      </c>
      <c r="K695" s="1">
        <f t="shared" si="794"/>
        <v>6.0905714229797334E-2</v>
      </c>
      <c r="L695" s="1">
        <f t="shared" ref="L695:O695" si="795">SUM(L696:L697)</f>
        <v>0.10131064415081427</v>
      </c>
      <c r="M695" s="1">
        <f t="shared" si="795"/>
        <v>4.2206830712413668</v>
      </c>
      <c r="N695" s="1">
        <f t="shared" si="795"/>
        <v>8.98528048616501</v>
      </c>
      <c r="O695" s="1">
        <f t="shared" si="795"/>
        <v>9.6391740624698503</v>
      </c>
      <c r="P695" s="1">
        <f>SUM(P696:P697)</f>
        <v>15.47210261292989</v>
      </c>
      <c r="Q695" s="1">
        <f>SUM(Q696:Q697)</f>
        <v>15.50196237511792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1.7299486638985406E-2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9.6892339423865062E-2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6.0905714229797334E-2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0.10131064415081427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1.9979329426061494E-3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1.313342807039778E-3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2.7318101393688696E-3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1.3617124222989028E-3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4.0759261140006072E-3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4.2186851382987607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8.9839671433579706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9.6364422523304807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15.470740900507591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15.49788644900392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0.68499999999999972</v>
      </c>
      <c r="G699" s="4">
        <f t="shared" ref="G699:K699" si="797">IFERROR(G664/G681,"-")</f>
        <v>0.69399999999999973</v>
      </c>
      <c r="H699" s="4">
        <f t="shared" si="797"/>
        <v>0.7074999999999998</v>
      </c>
      <c r="I699" s="4">
        <f t="shared" si="797"/>
        <v>0.72999999999999987</v>
      </c>
      <c r="J699" s="4">
        <f t="shared" si="797"/>
        <v>0.75249999999999984</v>
      </c>
      <c r="K699" s="4">
        <f t="shared" si="797"/>
        <v>0.7749999999999998</v>
      </c>
      <c r="L699" s="4">
        <f t="shared" ref="L699:O699" si="798">IFERROR(L664/L681,"-")</f>
        <v>0.79750000000000065</v>
      </c>
      <c r="M699" s="4">
        <f t="shared" si="798"/>
        <v>0.81999999999999962</v>
      </c>
      <c r="N699" s="4">
        <f t="shared" si="798"/>
        <v>0.81999999999999984</v>
      </c>
      <c r="O699" s="4">
        <f t="shared" si="798"/>
        <v>0.82000000000000006</v>
      </c>
      <c r="P699" s="4">
        <f>IFERROR(P664/P681,"-")</f>
        <v>0.81999999999999929</v>
      </c>
      <c r="Q699" s="4">
        <f>IFERROR(Q664/Q681,"-")</f>
        <v>0.8199999999999994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0.73000000000000098</v>
      </c>
      <c r="J700" s="4">
        <f t="shared" si="800"/>
        <v>0.75250000000000017</v>
      </c>
      <c r="K700" s="4">
        <f t="shared" si="800"/>
        <v>0.77499999999999969</v>
      </c>
      <c r="L700" s="4">
        <f t="shared" ref="L700:O700" si="801">IFERROR(L665/L682,"-")</f>
        <v>0.79750000000000076</v>
      </c>
      <c r="M700" s="4">
        <f t="shared" si="801"/>
        <v>0.81999999999999951</v>
      </c>
      <c r="N700" s="4">
        <f t="shared" si="801"/>
        <v>0.82000000000000095</v>
      </c>
      <c r="O700" s="4">
        <f t="shared" si="801"/>
        <v>0.82000000000000028</v>
      </c>
      <c r="P700" s="4">
        <f>IFERROR(P665/P682,"-")</f>
        <v>0.82000000000000028</v>
      </c>
      <c r="Q700" s="4">
        <f>IFERROR(Q665/Q682,"-")</f>
        <v>0.8200000000000004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0.88474576271186445</v>
      </c>
      <c r="M701" s="4">
        <f t="shared" si="803"/>
        <v>0.8999999999999998</v>
      </c>
      <c r="N701" s="4">
        <f t="shared" si="803"/>
        <v>0.90000000000000013</v>
      </c>
      <c r="O701" s="4">
        <f t="shared" si="803"/>
        <v>0.9</v>
      </c>
      <c r="P701" s="4">
        <f>IFERROR(P666/SUM(P683,P685),"-")</f>
        <v>0.90000000000000024</v>
      </c>
      <c r="Q701" s="4">
        <f>IFERROR(Q666/SUM(Q683,Q685),"-")</f>
        <v>0.89999999999999991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0.75999999999999979</v>
      </c>
      <c r="N702" s="4">
        <f t="shared" si="805"/>
        <v>0.76000000000000068</v>
      </c>
      <c r="O702" s="4">
        <f t="shared" si="805"/>
        <v>0.76</v>
      </c>
      <c r="P702" s="4">
        <f>IFERROR(P668/P687,"-")</f>
        <v>0.76</v>
      </c>
      <c r="Q702" s="4">
        <f>IFERROR(Q668/Q687,"-")</f>
        <v>0.76000000000000023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0.69000000000000017</v>
      </c>
      <c r="N703" s="4">
        <f t="shared" si="806"/>
        <v>0.69000000000000039</v>
      </c>
      <c r="O703" s="4">
        <f t="shared" si="806"/>
        <v>0.69000000000000083</v>
      </c>
      <c r="P703" s="4">
        <f>IFERROR(P669/P688,"-")</f>
        <v>0.69000000000000028</v>
      </c>
      <c r="Q703" s="4">
        <f>IFERROR(Q669/Q688,"-")</f>
        <v>0.6899999999999995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>
        <f t="shared" si="807"/>
        <v>0.6</v>
      </c>
      <c r="J704" s="4">
        <f t="shared" si="807"/>
        <v>0.60000000000000087</v>
      </c>
      <c r="K704" s="4">
        <f t="shared" si="807"/>
        <v>0.6</v>
      </c>
      <c r="L704" s="4">
        <f t="shared" ref="L704:O704" si="808">IFERROR(L677/L696,"-")</f>
        <v>0.59999999999999964</v>
      </c>
      <c r="M704" s="4">
        <f t="shared" si="808"/>
        <v>0.60000000000006937</v>
      </c>
      <c r="N704" s="4">
        <f t="shared" si="808"/>
        <v>0.5999999999999257</v>
      </c>
      <c r="O704" s="4">
        <f t="shared" si="808"/>
        <v>0.5999999999999065</v>
      </c>
      <c r="P704" s="4">
        <f>IFERROR(P677/P696,"-")</f>
        <v>0.60000000000021714</v>
      </c>
      <c r="Q704" s="4">
        <f>IFERROR(Q677/Q696,"-")</f>
        <v>0.59999999999990816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0.58000000000000007</v>
      </c>
      <c r="N705" s="4">
        <f t="shared" si="809"/>
        <v>0.57999999999999985</v>
      </c>
      <c r="O705" s="4">
        <f t="shared" si="809"/>
        <v>0.57999999999999985</v>
      </c>
      <c r="P705" s="4">
        <f>IFERROR(P678/P697,"-")</f>
        <v>0.58000000000000007</v>
      </c>
      <c r="Q705" s="4">
        <f>IFERROR(Q678/Q697,"-")</f>
        <v>0.57999999999999974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1.1764963231044063</v>
      </c>
      <c r="G706" s="1">
        <f>[1]Other_transformation!C$39</f>
        <v>3.0769295175071631</v>
      </c>
      <c r="H706" s="1">
        <f>[1]Other_transformation!D$39</f>
        <v>2.6370816772356611</v>
      </c>
      <c r="I706" s="1">
        <f>[1]Other_transformation!E$39</f>
        <v>2.6370618466421685</v>
      </c>
      <c r="J706" s="1">
        <f>[1]Other_transformation!F$39</f>
        <v>2.6376451762599511</v>
      </c>
      <c r="K706" s="1">
        <f>[1]Other_transformation!G$39</f>
        <v>2.816018690469285</v>
      </c>
      <c r="L706" s="1">
        <f>[1]Other_transformation!H$39</f>
        <v>3.8655410614697119</v>
      </c>
      <c r="M706" s="1">
        <f>[1]Other_transformation!I$39</f>
        <v>7.4181726420012186</v>
      </c>
      <c r="N706" s="1">
        <f>[1]Other_transformation!J$39</f>
        <v>9.5150585549419997</v>
      </c>
      <c r="O706" s="1">
        <f>[1]Other_transformation!K$39</f>
        <v>10.052791440988671</v>
      </c>
      <c r="P706" s="1">
        <f>[1]Other_transformation!L$39</f>
        <v>10.052954468554699</v>
      </c>
      <c r="Q706" s="1">
        <f>[1]Other_transformation!M$39</f>
        <v>10.063777172478295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1.2890983572577779</v>
      </c>
      <c r="G707" s="1">
        <f>[1]Other_transformation!C$38</f>
        <v>3.3714213198305538</v>
      </c>
      <c r="H707" s="1">
        <f>[1]Other_transformation!D$38</f>
        <v>2.8894758031278576</v>
      </c>
      <c r="I707" s="1">
        <f>[1]Other_transformation!E$38</f>
        <v>2.8894540745554895</v>
      </c>
      <c r="J707" s="1">
        <f>[1]Other_transformation!F$38</f>
        <v>2.8900932344383214</v>
      </c>
      <c r="K707" s="1">
        <f>[1]Other_transformation!G$38</f>
        <v>3.0855388126606176</v>
      </c>
      <c r="L707" s="1">
        <f>[1]Other_transformation!H$38</f>
        <v>4.2355105871511327</v>
      </c>
      <c r="M707" s="1">
        <f>[1]Other_transformation!I$38</f>
        <v>8.1281632410250495</v>
      </c>
      <c r="N707" s="1">
        <f>[1]Other_transformation!J$38</f>
        <v>10.425741340203734</v>
      </c>
      <c r="O707" s="1">
        <f>[1]Other_transformation!K$38</f>
        <v>11.014940444725489</v>
      </c>
      <c r="P707" s="1">
        <f>[1]Other_transformation!L$38</f>
        <v>11.015119075600422</v>
      </c>
      <c r="Q707" s="1">
        <f>[1]Other_transformation!M$38</f>
        <v>11.026977616570763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0.91265054871925899</v>
      </c>
      <c r="G708" s="14">
        <f t="shared" si="810"/>
        <v>0.91265054871925899</v>
      </c>
      <c r="H708" s="14">
        <f t="shared" si="810"/>
        <v>0.9126505487192591</v>
      </c>
      <c r="I708" s="14">
        <f t="shared" si="810"/>
        <v>0.91265054871925977</v>
      </c>
      <c r="J708" s="14">
        <f t="shared" si="810"/>
        <v>0.91265054871925866</v>
      </c>
      <c r="K708" s="14">
        <f t="shared" si="810"/>
        <v>0.91265054871925944</v>
      </c>
      <c r="L708" s="14">
        <f t="shared" ref="L708:O708" si="811">L706/L707</f>
        <v>0.91265054871925899</v>
      </c>
      <c r="M708" s="14">
        <f t="shared" si="811"/>
        <v>0.91265054871925855</v>
      </c>
      <c r="N708" s="14">
        <f t="shared" si="811"/>
        <v>0.91265054871925888</v>
      </c>
      <c r="O708" s="14">
        <f t="shared" si="811"/>
        <v>0.91265054871925844</v>
      </c>
      <c r="P708" s="14">
        <f>P706/P707</f>
        <v>0.91265054871925866</v>
      </c>
      <c r="Q708" s="14">
        <f>Q706/Q707</f>
        <v>0.9126505487192591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5.9797998444153269</v>
      </c>
      <c r="G709" s="17" cm="1">
        <f t="array" ref="G709">SUMPRODUCT(("CT_CWODPLT"=[1]OUT_SyntheticFuels!$C$4:$C$1000)*1,("Var_Fout"=[1]OUT_SyntheticFuels!$B$4:$B$1000)*1,[1]OUT_SyntheticFuels!F$4:F$1000)</f>
        <v>6.9698297625265146</v>
      </c>
      <c r="H709" s="17" cm="1">
        <f t="array" ref="H709">SUMPRODUCT(("CT_CWODPLT"=[1]OUT_SyntheticFuels!$C$4:$C$1000)*1,("Var_Fout"=[1]OUT_SyntheticFuels!$B$4:$B$1000)*1,[1]OUT_SyntheticFuels!G$4:G$1000)</f>
        <v>6.4756052577036982</v>
      </c>
      <c r="I709" s="17" cm="1">
        <f t="array" ref="I709">SUMPRODUCT(("CT_CWODPLT"=[1]OUT_SyntheticFuels!$C$4:$C$1000)*1,("Var_Fout"=[1]OUT_SyntheticFuels!$B$4:$B$1000)*1,[1]OUT_SyntheticFuels!H$4:H$1000)</f>
        <v>6.8037227442328678</v>
      </c>
      <c r="J709" s="17" cm="1">
        <f t="array" ref="J709">SUMPRODUCT(("CT_CWODPLT"=[1]OUT_SyntheticFuels!$C$4:$C$1000)*1,("Var_Fout"=[1]OUT_SyntheticFuels!$B$4:$B$1000)*1,[1]OUT_SyntheticFuels!I$4:I$1000)</f>
        <v>7.0705988844173469</v>
      </c>
      <c r="K709" s="17" cm="1">
        <f t="array" ref="K709">SUMPRODUCT(("CT_CWODPLT"=[1]OUT_SyntheticFuels!$C$4:$C$1000)*1,("Var_Fout"=[1]OUT_SyntheticFuels!$B$4:$B$1000)*1,[1]OUT_SyntheticFuels!J$4:J$1000)</f>
        <v>7.3196306835272438</v>
      </c>
      <c r="L709" s="17" cm="1">
        <f t="array" ref="L709">SUMPRODUCT(("CT_CWODPLT"=[1]OUT_SyntheticFuels!$C$4:$C$1000)*1,("Var_Fout"=[1]OUT_SyntheticFuels!$B$4:$B$1000)*1,[1]OUT_SyntheticFuels!K$4:K$1000)</f>
        <v>7.3732107827321345</v>
      </c>
      <c r="M709" s="17" cm="1">
        <f t="array" ref="M709">SUMPRODUCT(("CT_CWODPLT"=[1]OUT_SyntheticFuels!$C$4:$C$1000)*1,("Var_Fout"=[1]OUT_SyntheticFuels!$B$4:$B$1000)*1,[1]OUT_SyntheticFuels!L$4:L$1000)</f>
        <v>8.4193362880322944</v>
      </c>
      <c r="N709" s="17" cm="1">
        <f t="array" ref="N709">SUMPRODUCT(("CT_CWODPLT"=[1]OUT_SyntheticFuels!$C$4:$C$1000)*1,("Var_Fout"=[1]OUT_SyntheticFuels!$B$4:$B$1000)*1,[1]OUT_SyntheticFuels!M$4:M$1000)</f>
        <v>7.5325414687576266</v>
      </c>
      <c r="O709" s="17" cm="1">
        <f t="array" ref="O709">SUMPRODUCT(("CT_CWODPLT"=[1]OUT_SyntheticFuels!$C$4:$C$1000)*1,("Var_Fout"=[1]OUT_SyntheticFuels!$B$4:$B$1000)*1,[1]OUT_SyntheticFuels!N$4:N$1000)</f>
        <v>7.6225970450135758</v>
      </c>
      <c r="P709" s="17" cm="1">
        <f t="array" ref="P709">SUMPRODUCT(("CT_CWODPLT"=[1]OUT_SyntheticFuels!$C$4:$C$1000)*1,("Var_Fout"=[1]OUT_SyntheticFuels!$B$4:$B$1000)*1,[1]OUT_SyntheticFuels!O$4:O$1000)</f>
        <v>7.6224273051699152</v>
      </c>
      <c r="Q709" s="17" cm="1">
        <f t="array" ref="Q709">SUMPRODUCT(("CT_CWODPLT"=[1]OUT_SyntheticFuels!$C$4:$C$1000)*1,("Var_Fout"=[1]OUT_SyntheticFuels!$B$4:$B$1000)*1,[1]OUT_SyntheticFuels!P$4:P$1000)</f>
        <v>7.6230407622796221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5.9797998444153269</v>
      </c>
      <c r="G710" s="18">
        <f t="shared" ref="G710:K710" si="812">G709</f>
        <v>6.9698297625265146</v>
      </c>
      <c r="H710" s="18">
        <f t="shared" si="812"/>
        <v>6.4756052577036982</v>
      </c>
      <c r="I710" s="18">
        <f t="shared" si="812"/>
        <v>6.8037227442328678</v>
      </c>
      <c r="J710" s="18">
        <f t="shared" si="812"/>
        <v>7.0705988844173469</v>
      </c>
      <c r="K710" s="18">
        <f t="shared" si="812"/>
        <v>7.3196306835272438</v>
      </c>
      <c r="L710" s="18">
        <f t="shared" ref="L710:O710" si="813">L709</f>
        <v>7.3732107827321345</v>
      </c>
      <c r="M710" s="18">
        <f t="shared" si="813"/>
        <v>8.4193362880322944</v>
      </c>
      <c r="N710" s="18">
        <f t="shared" si="813"/>
        <v>7.5325414687576266</v>
      </c>
      <c r="O710" s="18">
        <f t="shared" si="813"/>
        <v>7.6225970450135758</v>
      </c>
      <c r="P710" s="18">
        <f>P709</f>
        <v>7.6224273051699152</v>
      </c>
      <c r="Q710" s="18">
        <f>Q709</f>
        <v>7.6230407622796221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7.118809338589676</v>
      </c>
      <c r="G711" s="17" cm="1">
        <f t="array" ref="G711">SUMPRODUCT(("CT_CWODPLT"=[1]OUT_SyntheticFuels!$C$4:$C$1000)*1,("Var_Fin"=[1]OUT_SyntheticFuels!$B$4:$B$1000)*1,[1]OUT_SyntheticFuels!F$4:F$1000)</f>
        <v>8.2974163839601314</v>
      </c>
      <c r="H711" s="17" cm="1">
        <f t="array" ref="H711">SUMPRODUCT(("CT_CWODPLT"=[1]OUT_SyntheticFuels!$C$4:$C$1000)*1,("Var_Fin"=[1]OUT_SyntheticFuels!$B$4:$B$1000)*1,[1]OUT_SyntheticFuels!G$4:G$1000)</f>
        <v>7.7090538782186862</v>
      </c>
      <c r="I711" s="17" cm="1">
        <f t="array" ref="I711">SUMPRODUCT(("CT_CWODPLT"=[1]OUT_SyntheticFuels!$C$4:$C$1000)*1,("Var_Fin"=[1]OUT_SyntheticFuels!$B$4:$B$1000)*1,[1]OUT_SyntheticFuels!H$4:H$1000)</f>
        <v>8.0996699336105529</v>
      </c>
      <c r="J711" s="17" cm="1">
        <f t="array" ref="J711">SUMPRODUCT(("CT_CWODPLT"=[1]OUT_SyntheticFuels!$C$4:$C$1000)*1,("Var_Fin"=[1]OUT_SyntheticFuels!$B$4:$B$1000)*1,[1]OUT_SyntheticFuels!I$4:I$1000)</f>
        <v>8.4173796243063705</v>
      </c>
      <c r="K711" s="17" cm="1">
        <f t="array" ref="K711">SUMPRODUCT(("CT_CWODPLT"=[1]OUT_SyntheticFuels!$C$4:$C$1000)*1,("Var_Fin"=[1]OUT_SyntheticFuels!$B$4:$B$1000)*1,[1]OUT_SyntheticFuels!J$4:J$1000)</f>
        <v>8.7138460518181446</v>
      </c>
      <c r="L711" s="17" cm="1">
        <f t="array" ref="L711">SUMPRODUCT(("CT_CWODPLT"=[1]OUT_SyntheticFuels!$C$4:$C$1000)*1,("Var_Fin"=[1]OUT_SyntheticFuels!$B$4:$B$1000)*1,[1]OUT_SyntheticFuels!K$4:K$1000)</f>
        <v>8.7776318842049186</v>
      </c>
      <c r="M711" s="17" cm="1">
        <f t="array" ref="M711">SUMPRODUCT(("CT_CWODPLT"=[1]OUT_SyntheticFuels!$C$4:$C$1000)*1,("Var_Fin"=[1]OUT_SyntheticFuels!$B$4:$B$1000)*1,[1]OUT_SyntheticFuels!L$4:L$1000)</f>
        <v>10.023019390514637</v>
      </c>
      <c r="N711" s="17" cm="1">
        <f t="array" ref="N711">SUMPRODUCT(("CT_CWODPLT"=[1]OUT_SyntheticFuels!$C$4:$C$1000)*1,("Var_Fin"=[1]OUT_SyntheticFuels!$B$4:$B$1000)*1,[1]OUT_SyntheticFuels!M$4:M$1000)</f>
        <v>8.9673112723305053</v>
      </c>
      <c r="O711" s="17" cm="1">
        <f t="array" ref="O711">SUMPRODUCT(("CT_CWODPLT"=[1]OUT_SyntheticFuels!$C$4:$C$1000)*1,("Var_Fin"=[1]OUT_SyntheticFuels!$B$4:$B$1000)*1,[1]OUT_SyntheticFuels!N$4:N$1000)</f>
        <v>9.0745202916828287</v>
      </c>
      <c r="P711" s="17" cm="1">
        <f t="array" ref="P711">SUMPRODUCT(("CT_CWODPLT"=[1]OUT_SyntheticFuels!$C$4:$C$1000)*1,("Var_Fin"=[1]OUT_SyntheticFuels!$B$4:$B$1000)*1,[1]OUT_SyntheticFuels!O$4:O$1000)</f>
        <v>9.0743182204403823</v>
      </c>
      <c r="Q711" s="17" cm="1">
        <f t="array" ref="Q711">SUMPRODUCT(("CT_CWODPLT"=[1]OUT_SyntheticFuels!$C$4:$C$1000)*1,("Var_Fin"=[1]OUT_SyntheticFuels!$B$4:$B$1000)*1,[1]OUT_SyntheticFuels!P$4:P$1000)</f>
        <v>9.075048526523366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7.118809338589676</v>
      </c>
      <c r="G712" s="18">
        <f t="shared" si="814"/>
        <v>8.2974163839601314</v>
      </c>
      <c r="H712" s="18">
        <f t="shared" si="814"/>
        <v>7.7090538782186862</v>
      </c>
      <c r="I712" s="18">
        <f t="shared" si="814"/>
        <v>8.0996699336105529</v>
      </c>
      <c r="J712" s="18">
        <f t="shared" si="814"/>
        <v>8.4173796243063705</v>
      </c>
      <c r="K712" s="18">
        <f t="shared" si="814"/>
        <v>8.7138460518181446</v>
      </c>
      <c r="L712" s="18">
        <f t="shared" ref="L712:O712" si="815">L711</f>
        <v>8.7776318842049186</v>
      </c>
      <c r="M712" s="18">
        <f t="shared" si="815"/>
        <v>10.023019390514637</v>
      </c>
      <c r="N712" s="18">
        <f t="shared" si="815"/>
        <v>8.9673112723305053</v>
      </c>
      <c r="O712" s="18">
        <f t="shared" si="815"/>
        <v>9.0745202916828287</v>
      </c>
      <c r="P712" s="18">
        <f>P711</f>
        <v>9.0743182204403823</v>
      </c>
      <c r="Q712" s="18">
        <f>Q711</f>
        <v>9.075048526523366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0.83999999999999986</v>
      </c>
      <c r="G713" s="14">
        <f t="shared" si="816"/>
        <v>0.84000000000000052</v>
      </c>
      <c r="H713" s="14">
        <f t="shared" si="816"/>
        <v>0.84000000000000019</v>
      </c>
      <c r="I713" s="14">
        <f t="shared" si="816"/>
        <v>0.84000000000000041</v>
      </c>
      <c r="J713" s="14">
        <f t="shared" si="816"/>
        <v>0.83999999999999952</v>
      </c>
      <c r="K713" s="14">
        <f t="shared" si="816"/>
        <v>0.8400000000000003</v>
      </c>
      <c r="L713" s="14">
        <f t="shared" ref="L713:O713" si="817">IFERROR(L709/L711,"-")</f>
        <v>0.8400000000000003</v>
      </c>
      <c r="M713" s="14">
        <f t="shared" si="817"/>
        <v>0.84</v>
      </c>
      <c r="N713" s="14">
        <f t="shared" si="817"/>
        <v>0.84000000000000019</v>
      </c>
      <c r="O713" s="14">
        <f t="shared" si="817"/>
        <v>0.84</v>
      </c>
      <c r="P713" s="14">
        <f>IFERROR(P709/P711,"-")</f>
        <v>0.8399999999999993</v>
      </c>
      <c r="Q713" s="14">
        <f>IFERROR(Q709/Q711,"-")</f>
        <v>0.83999999999999941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4.8808044895495879</v>
      </c>
      <c r="L714" s="17">
        <f t="shared" ref="L714:O714" si="819">L715+L717</f>
        <v>7.0537460019971201</v>
      </c>
      <c r="M714" s="17">
        <f t="shared" si="819"/>
        <v>12.925064226943519</v>
      </c>
      <c r="N714" s="17">
        <f t="shared" si="819"/>
        <v>11.456354992362012</v>
      </c>
      <c r="O714" s="17">
        <f t="shared" si="819"/>
        <v>11.049170602415657</v>
      </c>
      <c r="P714" s="17">
        <f>P715+P717</f>
        <v>11.814746657861761</v>
      </c>
      <c r="Q714" s="17">
        <f>Q715+Q717</f>
        <v>12.053015724575019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1.3489849369957314</v>
      </c>
      <c r="L715" s="18">
        <f t="shared" si="820"/>
        <v>4.9470942809080354</v>
      </c>
      <c r="M715" s="18">
        <f t="shared" si="820"/>
        <v>12.295706793507099</v>
      </c>
      <c r="N715" s="18">
        <f t="shared" si="820"/>
        <v>10.964513503223712</v>
      </c>
      <c r="O715" s="18">
        <f t="shared" si="820"/>
        <v>10.468772372407866</v>
      </c>
      <c r="P715" s="18">
        <f>P716</f>
        <v>11.458933883184294</v>
      </c>
      <c r="Q715" s="18">
        <f>Q716</f>
        <v>11.74746327489594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1.3489849369957314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4.9470942809080354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12.295706793507099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10.964513503223712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10.468772372407866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11.458933883184294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11.74746327489594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3.5318195525538569</v>
      </c>
      <c r="L717" s="18">
        <f t="shared" ref="L717:O717" si="823">SUM(L718:L720)</f>
        <v>2.1066517210890847</v>
      </c>
      <c r="M717" s="18">
        <f t="shared" si="823"/>
        <v>0.62935743343641926</v>
      </c>
      <c r="N717" s="18">
        <f t="shared" si="823"/>
        <v>0.49184148913830034</v>
      </c>
      <c r="O717" s="18">
        <f t="shared" si="823"/>
        <v>0.58039823000779034</v>
      </c>
      <c r="P717" s="18">
        <f>SUM(P718:P720)</f>
        <v>0.35581277467746714</v>
      </c>
      <c r="Q717" s="18">
        <f>SUM(Q718:Q720)</f>
        <v>0.30555244967907763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0.95092066959503385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0.76712026126451294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0.13235014226490502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0.28995263386225539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0.30305644968073298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0.12422411246412492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0.10163295551671721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2.1972455773070974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1.0280705445282625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0.49700555894240411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0.2009770446823638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0.27553824746953753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0.23072918539063331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0.20230974341753893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0.38365330565172534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0.31146091529630904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1.7322291101202548E-6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9.1181059368114373E-4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1.8035328575198893E-3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8.594768227089078E-4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1.6097507448215125E-3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7.1947752930387781</v>
      </c>
      <c r="L721" s="17">
        <f t="shared" si="825"/>
        <v>9.7548906445753012</v>
      </c>
      <c r="M721" s="17">
        <f t="shared" si="825"/>
        <v>16.906647003988653</v>
      </c>
      <c r="N721" s="17">
        <f t="shared" si="825"/>
        <v>15.028228411572279</v>
      </c>
      <c r="O721" s="17">
        <f t="shared" si="825"/>
        <v>14.515035501092829</v>
      </c>
      <c r="P721" s="17">
        <f>P722</f>
        <v>15.42699622455762</v>
      </c>
      <c r="Q721" s="17">
        <f>Q722</f>
        <v>15.723464396689261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7.1947752930387781</v>
      </c>
      <c r="L722" s="18">
        <f t="shared" ref="L722:O722" si="828">SUM(L723,L725)</f>
        <v>9.7548906445753012</v>
      </c>
      <c r="M722" s="18">
        <f t="shared" si="828"/>
        <v>16.906647003988653</v>
      </c>
      <c r="N722" s="18">
        <f t="shared" si="828"/>
        <v>15.028228411572279</v>
      </c>
      <c r="O722" s="18">
        <f t="shared" si="828"/>
        <v>14.515035501092829</v>
      </c>
      <c r="P722" s="18">
        <f>SUM(P723,P725)</f>
        <v>15.42699622455762</v>
      </c>
      <c r="Q722" s="18">
        <f>SUM(Q723,Q725)</f>
        <v>15.723464396689261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1.7519284896048477</v>
      </c>
      <c r="L723" s="18">
        <f t="shared" si="830"/>
        <v>6.4247977674130281</v>
      </c>
      <c r="M723" s="18">
        <f t="shared" si="830"/>
        <v>15.96845038117806</v>
      </c>
      <c r="N723" s="18">
        <f t="shared" si="830"/>
        <v>14.239627926264578</v>
      </c>
      <c r="O723" s="18">
        <f t="shared" si="830"/>
        <v>13.595808275854383</v>
      </c>
      <c r="P723" s="18">
        <f>P724</f>
        <v>14.881732315823786</v>
      </c>
      <c r="Q723" s="18">
        <f>Q724</f>
        <v>15.256445811553178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1.7519284896048477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6.4247977674130281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15.96845038117806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14.239627926264578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13.595808275854383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14.881732315823786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15.256445811553178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5.4428468034339303</v>
      </c>
      <c r="L725" s="18">
        <f t="shared" ref="L725:O725" si="832">SUM(L726:L728)</f>
        <v>3.3300928771622735</v>
      </c>
      <c r="M725" s="18">
        <f t="shared" si="832"/>
        <v>0.93819662281059024</v>
      </c>
      <c r="N725" s="18">
        <f t="shared" si="832"/>
        <v>0.78860048530770022</v>
      </c>
      <c r="O725" s="18">
        <f t="shared" si="832"/>
        <v>0.91922722523844669</v>
      </c>
      <c r="P725" s="18">
        <f>SUM(P726:P728)</f>
        <v>0.54526390873383257</v>
      </c>
      <c r="Q725" s="18">
        <f>SUM(Q726:Q728)</f>
        <v>0.46701858513608302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1.6416096196605758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1.3238998994758613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0.22818569491742643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0.49991833424526727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0.52249173338866661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0.21416900281324613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0.17522923364951207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3.1389222532958558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1.4686722064689484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0.71000794134629286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0.28711006383194831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0.39362606781362541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0.3296131219866193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0.28901391916791314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0.66231493047749868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0.53752077121746389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2.9865468709477927E-6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1.5720872304846867E-3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3.1094240361546621E-3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1.4817839339671124E-3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2.7754323186577889E-3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0.76999999999999924</v>
      </c>
      <c r="L730" s="14">
        <f t="shared" ref="L730:O730" si="835">IFERROR(L716/L724,"-")</f>
        <v>0.77000000000000057</v>
      </c>
      <c r="M730" s="14">
        <f t="shared" si="835"/>
        <v>0.76999999999999957</v>
      </c>
      <c r="N730" s="14">
        <f t="shared" si="835"/>
        <v>0.76999999999999902</v>
      </c>
      <c r="O730" s="14">
        <f t="shared" si="835"/>
        <v>0.76999999999999935</v>
      </c>
      <c r="P730" s="14">
        <f>IFERROR(P716/P724,"-")</f>
        <v>0.76999999999999857</v>
      </c>
      <c r="Q730" s="14">
        <f>IFERROR(Q716/Q724,"-")</f>
        <v>0.76999999999999957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0.5792611460157312</v>
      </c>
      <c r="L731" s="16">
        <f t="shared" ref="L731:O731" si="838">IFERROR(L718/L726,"-")</f>
        <v>0.57943977604969965</v>
      </c>
      <c r="M731" s="16">
        <f t="shared" si="838"/>
        <v>0.58001068959558821</v>
      </c>
      <c r="N731" s="16">
        <f t="shared" si="838"/>
        <v>0.58000000000000074</v>
      </c>
      <c r="O731" s="16">
        <f t="shared" si="838"/>
        <v>0.58002152056116452</v>
      </c>
      <c r="P731" s="16">
        <f t="shared" ref="P731:Q733" si="839">IFERROR(P718/P726,"-")</f>
        <v>0.5800284393743359</v>
      </c>
      <c r="Q731" s="16">
        <f t="shared" si="839"/>
        <v>0.58000000000000118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0.6999999999999994</v>
      </c>
      <c r="L732" s="16">
        <f t="shared" ref="L732:O732" si="841">IFERROR(L719/L727,"-")</f>
        <v>0.69999999999999907</v>
      </c>
      <c r="M732" s="16">
        <f t="shared" si="841"/>
        <v>0.69999999999999873</v>
      </c>
      <c r="N732" s="16">
        <f t="shared" si="841"/>
        <v>0.7</v>
      </c>
      <c r="O732" s="16">
        <f t="shared" si="841"/>
        <v>0.6999999999999994</v>
      </c>
      <c r="P732" s="16">
        <f t="shared" si="839"/>
        <v>0.6999999999999994</v>
      </c>
      <c r="Q732" s="16">
        <f t="shared" si="839"/>
        <v>0.69999999999999907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0.57926114601573142</v>
      </c>
      <c r="L733" s="16">
        <f t="shared" ref="L733:O733" si="843">IFERROR(L720/L728,"-")</f>
        <v>0.57943977604969954</v>
      </c>
      <c r="M733" s="16">
        <f t="shared" si="843"/>
        <v>0.58001068959300306</v>
      </c>
      <c r="N733" s="16">
        <f t="shared" si="843"/>
        <v>0.58000000000001617</v>
      </c>
      <c r="O733" s="16">
        <f t="shared" si="843"/>
        <v>0.58002152056117384</v>
      </c>
      <c r="P733" s="16">
        <f t="shared" si="839"/>
        <v>0.58002843937433568</v>
      </c>
      <c r="Q733" s="16">
        <f t="shared" si="839"/>
        <v>0.57999999999999818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0.33618852237639346</v>
      </c>
      <c r="L734" s="17">
        <f t="shared" si="848"/>
        <v>0.43402416202325456</v>
      </c>
      <c r="M734" s="17">
        <f t="shared" si="848"/>
        <v>0.7398580870075222</v>
      </c>
      <c r="N734" s="17">
        <f t="shared" si="848"/>
        <v>0.65455103125799552</v>
      </c>
      <c r="O734" s="17">
        <f t="shared" si="848"/>
        <v>0.63311889207381478</v>
      </c>
      <c r="P734" s="17">
        <f>P735</f>
        <v>0.67247986244119395</v>
      </c>
      <c r="Q734" s="17">
        <f>Q735</f>
        <v>0.68505507813731625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0.33618852237639346</v>
      </c>
      <c r="L735" s="18">
        <f t="shared" ref="L735:O735" si="854">SUM(L739,L741)</f>
        <v>0.43402416202325456</v>
      </c>
      <c r="M735" s="18">
        <f t="shared" si="854"/>
        <v>0.7398580870075222</v>
      </c>
      <c r="N735" s="18">
        <f t="shared" si="854"/>
        <v>0.65455103125799552</v>
      </c>
      <c r="O735" s="18">
        <f t="shared" si="854"/>
        <v>0.63311889207381478</v>
      </c>
      <c r="P735" s="18">
        <f>SUM(P739,P741)</f>
        <v>0.67247986244119395</v>
      </c>
      <c r="Q735" s="18">
        <f>SUM(Q739,Q741)</f>
        <v>0.68505507813731625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0.30235643868121109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0.30858298406646606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0.52644722715949199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0.39075950388708752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0.39072308020628405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0.38498917251611253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3.3827386722561199E-2</v>
      </c>
      <c r="L737" s="18">
        <f t="shared" ref="L737:O737" si="856">L735-L736-L738</f>
        <v>0.12304724691501474</v>
      </c>
      <c r="M737" s="18">
        <f t="shared" si="856"/>
        <v>0.18528909402786978</v>
      </c>
      <c r="N737" s="18">
        <f t="shared" si="856"/>
        <v>0.14103107635301748</v>
      </c>
      <c r="O737" s="18">
        <f t="shared" si="856"/>
        <v>0.12507140539278808</v>
      </c>
      <c r="P737" s="18">
        <f>P735-P736-P738</f>
        <v>0.12307610032803357</v>
      </c>
      <c r="Q737" s="18">
        <f>Q735-Q736-Q738</f>
        <v>0.68505507813731625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4.6969726211686025E-6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2.3939310417737487E-3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2.8121765820160422E-2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0.1227604510178905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0.11732440647474265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0.16441458959704786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7.6082750446559266E-2</v>
      </c>
      <c r="L739" s="18">
        <f t="shared" si="861"/>
        <v>0.27901611744321264</v>
      </c>
      <c r="M739" s="18">
        <f t="shared" si="861"/>
        <v>0.69347786315379967</v>
      </c>
      <c r="N739" s="18">
        <f t="shared" si="861"/>
        <v>0.61839856158181694</v>
      </c>
      <c r="O739" s="18">
        <f t="shared" si="861"/>
        <v>0.59043876180380406</v>
      </c>
      <c r="P739" s="18">
        <f>P740</f>
        <v>0.64628387101159412</v>
      </c>
      <c r="Q739" s="18">
        <f>Q740</f>
        <v>0.66255692870413108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7.6082750446559266E-2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0.27901611744321264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0.69347786315379967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0.61839856158181694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0.59043876180380406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0.64628387101159412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0.66255692870413108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0.2601057719298342</v>
      </c>
      <c r="L741" s="18">
        <f t="shared" ref="L741:O741" si="869">SUM(L742:L744)</f>
        <v>0.15500804458004191</v>
      </c>
      <c r="M741" s="18">
        <f t="shared" si="869"/>
        <v>4.6380223853722591E-2</v>
      </c>
      <c r="N741" s="18">
        <f t="shared" si="869"/>
        <v>3.6152469676178578E-2</v>
      </c>
      <c r="O741" s="18">
        <f t="shared" si="869"/>
        <v>4.268013027001076E-2</v>
      </c>
      <c r="P741" s="18">
        <f>SUM(P742:P744)</f>
        <v>2.6195991429599802E-2</v>
      </c>
      <c r="Q741" s="18">
        <f>SUM(Q742:Q744)</f>
        <v>2.2498149433185149E-2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6.9791391370249922E-2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5.6284280326316827E-2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9.7010866337194912E-3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2.1253528062103309E-2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2.2213213553285815E-2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9.1051809856023819E-3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7.4496956393753644E-3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0.16215672360526379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7.5871606186185839E-2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3.6679010249949427E-2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1.4832105897558436E-2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2.0334722663251863E-2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1.7027813881828741E-2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1.4930459064214367E-2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2.8157656954320459E-2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2.2852158067539277E-2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1.2697005367066916E-7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6.6835716516829707E-5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1.3219405347308227E-4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6.2996562168678855E-5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1.1799472959541681E-4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6.8426219037715397E-2</v>
      </c>
      <c r="L745" s="18">
        <f t="shared" ref="L745:O745" si="871">IFERROR(L$736/L$735,0)*L739</f>
        <v>0.19837519119189723</v>
      </c>
      <c r="M745" s="18">
        <f t="shared" si="871"/>
        <v>0.49344530331543929</v>
      </c>
      <c r="N745" s="18">
        <f t="shared" si="871"/>
        <v>0.36917689162260803</v>
      </c>
      <c r="O745" s="18">
        <f t="shared" si="871"/>
        <v>0.36438345873632511</v>
      </c>
      <c r="P745" s="18">
        <f t="shared" ref="P745:Q750" si="872">IFERROR(P$736/P$735,0)*P739</f>
        <v>0.36999218356969227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6.8426219037715397E-2</v>
      </c>
      <c r="L746" s="18">
        <f t="shared" ref="L746:O746" si="874">IFERROR(L$736/L$735,0)*L740</f>
        <v>0.19837519119189723</v>
      </c>
      <c r="M746" s="18">
        <f t="shared" si="874"/>
        <v>0.49344530331543929</v>
      </c>
      <c r="N746" s="18">
        <f t="shared" si="874"/>
        <v>0.36917689162260803</v>
      </c>
      <c r="O746" s="18">
        <f t="shared" si="874"/>
        <v>0.36438345873632511</v>
      </c>
      <c r="P746" s="18">
        <f t="shared" si="872"/>
        <v>0.36999218356969227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0.2339302196434957</v>
      </c>
      <c r="L747" s="18">
        <f t="shared" ref="L747:O747" si="878">IFERROR(L$736/L$735,0)*L741</f>
        <v>0.11020779287456881</v>
      </c>
      <c r="M747" s="18">
        <f t="shared" si="878"/>
        <v>3.3001923844052726E-2</v>
      </c>
      <c r="N747" s="18">
        <f t="shared" si="878"/>
        <v>2.1582612264479498E-2</v>
      </c>
      <c r="O747" s="18">
        <f t="shared" si="878"/>
        <v>2.6339621469958933E-2</v>
      </c>
      <c r="P747" s="18">
        <f t="shared" si="872"/>
        <v>1.4996988946420263E-2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6.276798623627583E-2</v>
      </c>
      <c r="L748" s="18">
        <f t="shared" ref="L748:O748" si="880">IFERROR(L$736/L$735,0)*L742</f>
        <v>4.0017060566774981E-2</v>
      </c>
      <c r="M748" s="18">
        <f t="shared" si="880"/>
        <v>6.9028239988727889E-3</v>
      </c>
      <c r="N748" s="18">
        <f t="shared" si="880"/>
        <v>1.2688113966356744E-2</v>
      </c>
      <c r="O748" s="18">
        <f t="shared" si="880"/>
        <v>1.370866567003012E-2</v>
      </c>
      <c r="P748" s="18">
        <f t="shared" si="872"/>
        <v>5.2126409860533745E-3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0.14583820146783147</v>
      </c>
      <c r="L749" s="18">
        <f t="shared" ref="L749:O749" si="882">IFERROR(L$736/L$735,0)*L743</f>
        <v>5.3943279410316666E-2</v>
      </c>
      <c r="M749" s="18">
        <f t="shared" si="882"/>
        <v>2.6099009499431395E-2</v>
      </c>
      <c r="N749" s="18">
        <f t="shared" si="882"/>
        <v>8.854598137278364E-3</v>
      </c>
      <c r="O749" s="18">
        <f t="shared" si="882"/>
        <v>1.2549373543571291E-2</v>
      </c>
      <c r="P749" s="18">
        <f t="shared" si="872"/>
        <v>9.7482829483193333E-3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2.5324031939388373E-2</v>
      </c>
      <c r="L750" s="18">
        <f t="shared" ref="L750:O750" si="884">IFERROR(L$736/L$735,0)*L744</f>
        <v>1.6247452897477189E-2</v>
      </c>
      <c r="M750" s="18">
        <f t="shared" si="884"/>
        <v>9.0345748544255706E-8</v>
      </c>
      <c r="N750" s="18">
        <f t="shared" si="884"/>
        <v>3.9900160844388522E-5</v>
      </c>
      <c r="O750" s="18">
        <f t="shared" si="884"/>
        <v>8.1582256357523052E-5</v>
      </c>
      <c r="P750" s="18">
        <f t="shared" si="872"/>
        <v>3.6065012047554592E-5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7.6554684380045791E-3</v>
      </c>
      <c r="L751" s="18">
        <f t="shared" ref="L751:O751" si="886">IFERROR(L$737/L$735,0)*L739</f>
        <v>7.9101967356518393E-2</v>
      </c>
      <c r="M751" s="18">
        <f t="shared" si="886"/>
        <v>0.17367369127756005</v>
      </c>
      <c r="N751" s="18">
        <f t="shared" si="886"/>
        <v>0.13324158177159098</v>
      </c>
      <c r="O751" s="18">
        <f t="shared" si="886"/>
        <v>0.11664002869238288</v>
      </c>
      <c r="P751" s="18">
        <f t="shared" ref="P751:Q756" si="887">IFERROR(P$737/P$735,0)*P739</f>
        <v>0.11828175532314701</v>
      </c>
      <c r="Q751" s="18">
        <f t="shared" si="887"/>
        <v>0.66255692870413108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7.6554684380045791E-3</v>
      </c>
      <c r="L752" s="18">
        <f t="shared" ref="L752:O752" si="889">IFERROR(L$737/L$735,0)*L740</f>
        <v>7.9101967356518393E-2</v>
      </c>
      <c r="M752" s="18">
        <f t="shared" si="889"/>
        <v>0.17367369127756005</v>
      </c>
      <c r="N752" s="18">
        <f t="shared" si="889"/>
        <v>0.13324158177159098</v>
      </c>
      <c r="O752" s="18">
        <f t="shared" si="889"/>
        <v>0.11664002869238288</v>
      </c>
      <c r="P752" s="18">
        <f t="shared" si="887"/>
        <v>0.11828175532314701</v>
      </c>
      <c r="Q752" s="18">
        <f t="shared" si="887"/>
        <v>0.66255692870413108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2.6171918284556624E-2</v>
      </c>
      <c r="L753" s="18">
        <f t="shared" ref="L753:O753" si="893">IFERROR(L$737/L$735,0)*L741</f>
        <v>4.3945279558496329E-2</v>
      </c>
      <c r="M753" s="18">
        <f t="shared" si="893"/>
        <v>1.1615402750309709E-2</v>
      </c>
      <c r="N753" s="18">
        <f t="shared" si="893"/>
        <v>7.7894945814265103E-3</v>
      </c>
      <c r="O753" s="18">
        <f t="shared" si="893"/>
        <v>8.4313767004052086E-3</v>
      </c>
      <c r="P753" s="18">
        <f t="shared" si="887"/>
        <v>4.7943450048865497E-3</v>
      </c>
      <c r="Q753" s="18">
        <f t="shared" si="887"/>
        <v>2.2498149433185149E-2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7.0224300612614842E-3</v>
      </c>
      <c r="L754" s="18">
        <f t="shared" ref="L754:O754" si="895">IFERROR(L$737/L$735,0)*L742</f>
        <v>1.5956774633148523E-2</v>
      </c>
      <c r="M754" s="18">
        <f t="shared" si="895"/>
        <v>2.4295274796793374E-3</v>
      </c>
      <c r="N754" s="18">
        <f t="shared" si="895"/>
        <v>4.5793342241577557E-3</v>
      </c>
      <c r="O754" s="18">
        <f t="shared" si="895"/>
        <v>4.3881771215187057E-3</v>
      </c>
      <c r="P754" s="18">
        <f t="shared" si="887"/>
        <v>1.6664144624656289E-3</v>
      </c>
      <c r="Q754" s="18">
        <f t="shared" si="887"/>
        <v>7.4496956393753644E-3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1.6316256605921228E-2</v>
      </c>
      <c r="L755" s="18">
        <f t="shared" ref="L755:O755" si="897">IFERROR(L$737/L$735,0)*L743</f>
        <v>2.1509844559598888E-2</v>
      </c>
      <c r="M755" s="18">
        <f t="shared" si="897"/>
        <v>9.1858434724157861E-3</v>
      </c>
      <c r="N755" s="18">
        <f t="shared" si="897"/>
        <v>3.1957597794848068E-3</v>
      </c>
      <c r="O755" s="18">
        <f t="shared" si="897"/>
        <v>4.0170849008071751E-3</v>
      </c>
      <c r="P755" s="18">
        <f t="shared" si="887"/>
        <v>3.1164010206629791E-3</v>
      </c>
      <c r="Q755" s="18">
        <f t="shared" si="887"/>
        <v>1.4930459064214367E-2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2.8332316173739062E-3</v>
      </c>
      <c r="L756" s="18">
        <f t="shared" ref="L756:O756" si="899">IFERROR(L$737/L$735,0)*L744</f>
        <v>6.4786603657489301E-3</v>
      </c>
      <c r="M756" s="18">
        <f t="shared" si="899"/>
        <v>3.1798214585264237E-8</v>
      </c>
      <c r="N756" s="18">
        <f t="shared" si="899"/>
        <v>1.4400577783947235E-5</v>
      </c>
      <c r="O756" s="18">
        <f t="shared" si="899"/>
        <v>2.6114678079326888E-5</v>
      </c>
      <c r="P756" s="18">
        <f t="shared" si="887"/>
        <v>1.1529521757941901E-5</v>
      </c>
      <c r="Q756" s="18">
        <f t="shared" si="887"/>
        <v>1.1799472959541681E-4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1.0629708392917616E-6</v>
      </c>
      <c r="L757" s="18">
        <f t="shared" ref="L757:O757" si="901">IFERROR(L$738/L$735,0)*L739</f>
        <v>1.5389588947969878E-3</v>
      </c>
      <c r="M757" s="18">
        <f t="shared" si="901"/>
        <v>2.6358868560800275E-2</v>
      </c>
      <c r="N757" s="18">
        <f t="shared" si="901"/>
        <v>0.11598008818761793</v>
      </c>
      <c r="O757" s="18">
        <f t="shared" si="901"/>
        <v>0.10941527437509604</v>
      </c>
      <c r="P757" s="18">
        <f t="shared" ref="P757:Q762" si="902">IFERROR(P$738/P$735,0)*P739</f>
        <v>0.15800993211875486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1.0629708392917616E-6</v>
      </c>
      <c r="L758" s="18">
        <f t="shared" ref="L758:O758" si="904">IFERROR(L$738/L$735,0)*L740</f>
        <v>1.5389588947969878E-3</v>
      </c>
      <c r="M758" s="18">
        <f t="shared" si="904"/>
        <v>2.6358868560800275E-2</v>
      </c>
      <c r="N758" s="18">
        <f t="shared" si="904"/>
        <v>0.11598008818761793</v>
      </c>
      <c r="O758" s="18">
        <f t="shared" si="904"/>
        <v>0.10941527437509604</v>
      </c>
      <c r="P758" s="18">
        <f t="shared" si="902"/>
        <v>0.15800993211875486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3.6340017818768407E-6</v>
      </c>
      <c r="L759" s="18">
        <f t="shared" ref="L759:O759" si="908">IFERROR(L$738/L$735,0)*L741</f>
        <v>8.5497214697676069E-4</v>
      </c>
      <c r="M759" s="18">
        <f t="shared" si="908"/>
        <v>1.762897259360151E-3</v>
      </c>
      <c r="N759" s="18">
        <f t="shared" si="908"/>
        <v>6.7803628302725702E-3</v>
      </c>
      <c r="O759" s="18">
        <f t="shared" si="908"/>
        <v>7.9091320996466166E-3</v>
      </c>
      <c r="P759" s="18">
        <f t="shared" si="902"/>
        <v>6.4046574782929905E-3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9.7507271260235213E-7</v>
      </c>
      <c r="L760" s="18">
        <f t="shared" ref="L760:O760" si="910">IFERROR(L$738/L$735,0)*L742</f>
        <v>3.1044512639332296E-4</v>
      </c>
      <c r="M760" s="18">
        <f t="shared" si="910"/>
        <v>3.6873515516736417E-4</v>
      </c>
      <c r="N760" s="18">
        <f t="shared" si="910"/>
        <v>3.9860798715888107E-3</v>
      </c>
      <c r="O760" s="18">
        <f t="shared" si="910"/>
        <v>4.1163707617369889E-3</v>
      </c>
      <c r="P760" s="18">
        <f t="shared" si="902"/>
        <v>2.2261255370833784E-3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2.265531511095424E-6</v>
      </c>
      <c r="L761" s="18">
        <f t="shared" ref="L761:O761" si="912">IFERROR(L$738/L$735,0)*L743</f>
        <v>4.1848221627028182E-4</v>
      </c>
      <c r="M761" s="18">
        <f t="shared" si="912"/>
        <v>1.3941572781022457E-3</v>
      </c>
      <c r="N761" s="18">
        <f t="shared" si="912"/>
        <v>2.7817479807952647E-3</v>
      </c>
      <c r="O761" s="18">
        <f t="shared" si="912"/>
        <v>3.768264218873395E-3</v>
      </c>
      <c r="P761" s="18">
        <f t="shared" si="902"/>
        <v>4.1631299128464302E-3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3.9339755817906425E-7</v>
      </c>
      <c r="L762" s="18">
        <f t="shared" ref="L762:O762" si="914">IFERROR(L$738/L$735,0)*L744</f>
        <v>1.260448043131561E-4</v>
      </c>
      <c r="M762" s="18">
        <f t="shared" si="914"/>
        <v>4.8260905411492183E-9</v>
      </c>
      <c r="N762" s="18">
        <f t="shared" si="914"/>
        <v>1.2534977888493953E-5</v>
      </c>
      <c r="O762" s="18">
        <f t="shared" si="914"/>
        <v>2.4497119036232331E-5</v>
      </c>
      <c r="P762" s="18">
        <f t="shared" si="902"/>
        <v>1.5402028363182367E-5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142.2178383161035</v>
      </c>
      <c r="G763" s="17">
        <f t="shared" si="917"/>
        <v>141.20338621701734</v>
      </c>
      <c r="H763" s="17">
        <f t="shared" si="917"/>
        <v>142.42868738852167</v>
      </c>
      <c r="I763" s="17">
        <f t="shared" si="917"/>
        <v>144.35170487875763</v>
      </c>
      <c r="J763" s="17">
        <f t="shared" si="917"/>
        <v>136.94422346269056</v>
      </c>
      <c r="K763" s="17">
        <f t="shared" si="917"/>
        <v>133.59024129472562</v>
      </c>
      <c r="L763" s="17">
        <f t="shared" ref="L763:O763" si="918">L764+L768+L778+L789+L791+L803+L805+L807+L811+L813+L815</f>
        <v>128.67301752858754</v>
      </c>
      <c r="M763" s="17">
        <f t="shared" si="918"/>
        <v>129.14932134566627</v>
      </c>
      <c r="N763" s="17">
        <f t="shared" si="918"/>
        <v>129.6789808550586</v>
      </c>
      <c r="O763" s="17">
        <f t="shared" si="918"/>
        <v>134.51925116738468</v>
      </c>
      <c r="P763" s="17">
        <f>P764+P768+P778+P789+P791+P803+P805+P807+P811+P813+P815</f>
        <v>129.44401330338857</v>
      </c>
      <c r="Q763" s="17">
        <f>Q764+Q768+Q778+Q789+Q791+Q803+Q805+Q807+Q811+Q813+Q815</f>
        <v>129.48578359240068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60.070054981711593</v>
      </c>
      <c r="G764" s="18">
        <f>[1]Industry!C$11</f>
        <v>62.576496486456222</v>
      </c>
      <c r="H764" s="18">
        <f>[1]Industry!D$11</f>
        <v>64.908871048513561</v>
      </c>
      <c r="I764" s="18">
        <f>[1]Industry!E$11</f>
        <v>70.763716860172337</v>
      </c>
      <c r="J764" s="18">
        <f>[1]Industry!F$11</f>
        <v>70.859330226678381</v>
      </c>
      <c r="K764" s="18">
        <f>[1]Industry!G$11</f>
        <v>70.838859808875284</v>
      </c>
      <c r="L764" s="18">
        <f>[1]Industry!H$11</f>
        <v>70.498448127454822</v>
      </c>
      <c r="M764" s="18">
        <f>[1]Industry!I$11</f>
        <v>73.742923558790963</v>
      </c>
      <c r="N764" s="18">
        <f>[1]Industry!J$11</f>
        <v>74.440052108406334</v>
      </c>
      <c r="O764" s="18">
        <f>[1]Industry!K$11</f>
        <v>76.032139934258936</v>
      </c>
      <c r="P764" s="18">
        <f>[1]Industry!L$11</f>
        <v>74.55409488373779</v>
      </c>
      <c r="Q764" s="18">
        <f>[1]Industry!M$11</f>
        <v>74.76045583445746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11.646966575738027</v>
      </c>
      <c r="G765" s="1">
        <f t="shared" si="920"/>
        <v>12.259008849593847</v>
      </c>
      <c r="H765" s="1">
        <f t="shared" si="920"/>
        <v>12.261690806575551</v>
      </c>
      <c r="I765" s="1">
        <f t="shared" si="920"/>
        <v>15.968939390249254</v>
      </c>
      <c r="J765" s="1">
        <f t="shared" si="920"/>
        <v>15.94785416753141</v>
      </c>
      <c r="K765" s="1">
        <f>K764-K766-K767</f>
        <v>15.92682412632211</v>
      </c>
      <c r="L765" s="1">
        <f t="shared" ref="L765:O765" si="921">L764-L766-L767</f>
        <v>15.905852523828933</v>
      </c>
      <c r="M765" s="1">
        <f t="shared" si="921"/>
        <v>15.884958110373951</v>
      </c>
      <c r="N765" s="1">
        <f t="shared" si="921"/>
        <v>15.885017320344851</v>
      </c>
      <c r="O765" s="1">
        <f t="shared" si="921"/>
        <v>15.885232383654696</v>
      </c>
      <c r="P765" s="1">
        <f>P764-P766-P767</f>
        <v>15.88525104183158</v>
      </c>
      <c r="Q765" s="1">
        <f>Q764-Q766-Q767</f>
        <v>15.885441006155588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0.3596907538025696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0.45108548116303521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1.131056782174729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1.8582803800469656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2.3489306747100729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2.8734284824112799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3.3383054466087563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3.8116378648156797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3.8116448413415518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3.8116525054111983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3.8116599700337814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3.8116750939961199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49.86640215569934</v>
      </c>
      <c r="H767" s="1">
        <f>[1]Industry!D$11-[1]Industry!D$33</f>
        <v>51.516123459763278</v>
      </c>
      <c r="I767" s="1">
        <f>[1]Industry!E$11-[1]Industry!E$33</f>
        <v>52.93649708987612</v>
      </c>
      <c r="J767" s="1">
        <f>[1]Industry!F$11-[1]Industry!F$33</f>
        <v>52.562545384436895</v>
      </c>
      <c r="K767" s="1">
        <f>[1]Industry!G$11-[1]Industry!G$33</f>
        <v>52.03860720014189</v>
      </c>
      <c r="L767" s="1">
        <f>[1]Industry!H$11-[1]Industry!H$33</f>
        <v>51.254290157017131</v>
      </c>
      <c r="M767" s="1">
        <f>[1]Industry!I$11-[1]Industry!I$33</f>
        <v>54.046327583601332</v>
      </c>
      <c r="N767" s="1">
        <f>[1]Industry!J$11-[1]Industry!J$33</f>
        <v>54.743389946719937</v>
      </c>
      <c r="O767" s="1">
        <f>[1]Industry!K$11-[1]Industry!K$33</f>
        <v>56.335255045193037</v>
      </c>
      <c r="P767" s="1">
        <f>[1]Industry!L$11-[1]Industry!L$33</f>
        <v>54.857183871872422</v>
      </c>
      <c r="Q767" s="1">
        <f>[1]Industry!M$11-[1]Industry!M$33</f>
        <v>55.063339734305757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11.627873314641734</v>
      </c>
      <c r="G768" s="1">
        <f t="shared" ref="G768:K768" si="922">SUM(G771,G776)</f>
        <v>10.82257063141105</v>
      </c>
      <c r="H768" s="1">
        <f t="shared" si="922"/>
        <v>8.0159561166690292</v>
      </c>
      <c r="I768" s="1">
        <f t="shared" si="922"/>
        <v>6.5023834014165685</v>
      </c>
      <c r="J768" s="1">
        <f t="shared" si="922"/>
        <v>4.5668805224710329</v>
      </c>
      <c r="K768" s="1">
        <f t="shared" si="922"/>
        <v>3.0410619030689792</v>
      </c>
      <c r="L768" s="1">
        <f t="shared" ref="L768:O768" si="923">SUM(L771,L776)</f>
        <v>1.576692752108696</v>
      </c>
      <c r="M768" s="1">
        <f t="shared" si="923"/>
        <v>0.2276222675178653</v>
      </c>
      <c r="N768" s="1">
        <f t="shared" si="923"/>
        <v>0.22760180098961108</v>
      </c>
      <c r="O768" s="1">
        <f t="shared" si="923"/>
        <v>0.22759305707303221</v>
      </c>
      <c r="P768" s="1">
        <f>SUM(P771,P776)</f>
        <v>0.21884842343939517</v>
      </c>
      <c r="Q768" s="1">
        <f>SUM(Q771,Q776)</f>
        <v>0.2181034314121644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8.8978340984213666</v>
      </c>
      <c r="G769" s="1">
        <f t="shared" ref="G769:K769" si="924">SUM(G773,G777)</f>
        <v>8.1043129544082078</v>
      </c>
      <c r="H769" s="1">
        <f t="shared" si="924"/>
        <v>8.0014362357970725</v>
      </c>
      <c r="I769" s="1">
        <f t="shared" si="924"/>
        <v>6.4990155774605043</v>
      </c>
      <c r="J769" s="1">
        <f t="shared" si="924"/>
        <v>4.5621626665904564</v>
      </c>
      <c r="K769" s="1">
        <f t="shared" si="924"/>
        <v>3.0324275778733036</v>
      </c>
      <c r="L769" s="1">
        <f t="shared" ref="L769:O769" si="925">SUM(L773,L777)</f>
        <v>1.5727533378854939</v>
      </c>
      <c r="M769" s="1">
        <f t="shared" si="925"/>
        <v>0.2276222675178653</v>
      </c>
      <c r="N769" s="1">
        <f t="shared" si="925"/>
        <v>0.22760180098961108</v>
      </c>
      <c r="O769" s="1">
        <f t="shared" si="925"/>
        <v>0.22759305707303221</v>
      </c>
      <c r="P769" s="1">
        <f>SUM(P773,P777)</f>
        <v>0.21884842343939517</v>
      </c>
      <c r="Q769" s="1">
        <f>SUM(Q773,Q777)</f>
        <v>0.2181034314121644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2.7300392162203675</v>
      </c>
      <c r="G770" s="1">
        <f t="shared" ref="G770:K770" si="926">G775</f>
        <v>2.7182576770028435</v>
      </c>
      <c r="H770" s="1">
        <f t="shared" si="926"/>
        <v>1.4519880871956742E-2</v>
      </c>
      <c r="I770" s="1">
        <f t="shared" si="926"/>
        <v>3.3678239560637267E-3</v>
      </c>
      <c r="J770" s="1">
        <f t="shared" si="926"/>
        <v>4.7178558805762759E-3</v>
      </c>
      <c r="K770" s="1">
        <f t="shared" si="926"/>
        <v>8.634325195675396E-3</v>
      </c>
      <c r="L770" s="1">
        <f t="shared" ref="L770:O770" si="927">L775</f>
        <v>3.9394142232021543E-3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11.627873314641734</v>
      </c>
      <c r="G771" s="1">
        <f t="shared" ref="G771:K771" si="928">SUM(G772,G774)</f>
        <v>10.82257063141105</v>
      </c>
      <c r="H771" s="1">
        <f t="shared" si="928"/>
        <v>8.0159428830419426</v>
      </c>
      <c r="I771" s="1">
        <f t="shared" si="928"/>
        <v>6.3009388915088351</v>
      </c>
      <c r="J771" s="1">
        <f t="shared" si="928"/>
        <v>4.3726749584225946</v>
      </c>
      <c r="K771" s="1">
        <f t="shared" si="928"/>
        <v>2.8196329740514132</v>
      </c>
      <c r="L771" s="1">
        <f t="shared" ref="L771:O771" si="929">SUM(L772,L774)</f>
        <v>1.3552485185650005</v>
      </c>
      <c r="M771" s="1">
        <f t="shared" si="929"/>
        <v>1.3989572328071206E-5</v>
      </c>
      <c r="N771" s="1">
        <f t="shared" si="929"/>
        <v>5.0819931710016141E-5</v>
      </c>
      <c r="O771" s="1">
        <f t="shared" si="929"/>
        <v>5.145731487241281E-5</v>
      </c>
      <c r="P771" s="1">
        <f>SUM(P772,P774)</f>
        <v>5.1711145737288909E-5</v>
      </c>
      <c r="Q771" s="1">
        <f>SUM(Q772,Q774)</f>
        <v>6.1434110232823989E-5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8.8978340984213666</v>
      </c>
      <c r="G772" s="1">
        <f>[1]Industry!C$34</f>
        <v>8.1043129544082078</v>
      </c>
      <c r="H772" s="1">
        <f>[1]Industry!D$34</f>
        <v>8.0014230021699859</v>
      </c>
      <c r="I772" s="1">
        <f>[1]Industry!E$34</f>
        <v>6.297571067552771</v>
      </c>
      <c r="J772" s="1">
        <f>[1]Industry!F$34</f>
        <v>4.3679571025420181</v>
      </c>
      <c r="K772" s="1">
        <f>[1]Industry!G$34</f>
        <v>2.8109986488557377</v>
      </c>
      <c r="L772" s="1">
        <f>[1]Industry!H$34</f>
        <v>1.3513091043417984</v>
      </c>
      <c r="M772" s="1">
        <f>[1]Industry!I$34</f>
        <v>1.3989572328071206E-5</v>
      </c>
      <c r="N772" s="1">
        <f>[1]Industry!J$34</f>
        <v>5.0819931710016141E-5</v>
      </c>
      <c r="O772" s="1">
        <f>[1]Industry!K$34</f>
        <v>5.145731487241281E-5</v>
      </c>
      <c r="P772" s="1">
        <f>[1]Industry!L$34</f>
        <v>5.1711145737288909E-5</v>
      </c>
      <c r="Q772" s="1">
        <f>[1]Industry!M$34</f>
        <v>6.1434110232823989E-5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8.8978340984213666</v>
      </c>
      <c r="G773" s="1">
        <f t="shared" ref="G773:K773" si="930">G772</f>
        <v>8.1043129544082078</v>
      </c>
      <c r="H773" s="1">
        <f t="shared" si="930"/>
        <v>8.0014230021699859</v>
      </c>
      <c r="I773" s="1">
        <f t="shared" si="930"/>
        <v>6.297571067552771</v>
      </c>
      <c r="J773" s="1">
        <f t="shared" si="930"/>
        <v>4.3679571025420181</v>
      </c>
      <c r="K773" s="1">
        <f t="shared" si="930"/>
        <v>2.8109986488557377</v>
      </c>
      <c r="L773" s="1">
        <f t="shared" ref="L773:O773" si="931">L772</f>
        <v>1.3513091043417984</v>
      </c>
      <c r="M773" s="1">
        <f t="shared" si="931"/>
        <v>1.3989572328071206E-5</v>
      </c>
      <c r="N773" s="1">
        <f t="shared" si="931"/>
        <v>5.0819931710016141E-5</v>
      </c>
      <c r="O773" s="1">
        <f t="shared" si="931"/>
        <v>5.145731487241281E-5</v>
      </c>
      <c r="P773" s="1">
        <f>P772</f>
        <v>5.1711145737288909E-5</v>
      </c>
      <c r="Q773" s="1">
        <f>Q772</f>
        <v>6.1434110232823989E-5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2.7300392162203675</v>
      </c>
      <c r="G774" s="1">
        <f>[1]Industry!C$35</f>
        <v>2.7182576770028435</v>
      </c>
      <c r="H774" s="1">
        <f>[1]Industry!D$35</f>
        <v>1.4519880871956742E-2</v>
      </c>
      <c r="I774" s="1">
        <f>[1]Industry!E$35</f>
        <v>3.3678239560637267E-3</v>
      </c>
      <c r="J774" s="1">
        <f>[1]Industry!F$35</f>
        <v>4.7178558805762759E-3</v>
      </c>
      <c r="K774" s="1">
        <f>[1]Industry!G$35</f>
        <v>8.634325195675396E-3</v>
      </c>
      <c r="L774" s="1">
        <f>[1]Industry!H$35</f>
        <v>3.9394142232021543E-3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2.7300392162203675</v>
      </c>
      <c r="G775" s="1">
        <f t="shared" ref="G775:K775" si="932">G774</f>
        <v>2.7182576770028435</v>
      </c>
      <c r="H775" s="1">
        <f t="shared" si="932"/>
        <v>1.4519880871956742E-2</v>
      </c>
      <c r="I775" s="1">
        <f t="shared" si="932"/>
        <v>3.3678239560637267E-3</v>
      </c>
      <c r="J775" s="1">
        <f t="shared" si="932"/>
        <v>4.7178558805762759E-3</v>
      </c>
      <c r="K775" s="1">
        <f t="shared" si="932"/>
        <v>8.634325195675396E-3</v>
      </c>
      <c r="L775" s="1">
        <f t="shared" ref="L775:O775" si="933">L774</f>
        <v>3.9394142232021543E-3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1.3233627086601049E-5</v>
      </c>
      <c r="I776" s="1">
        <f>[1]Industry!E$36</f>
        <v>0.20144450990773352</v>
      </c>
      <c r="J776" s="1">
        <f>[1]Industry!F$36</f>
        <v>0.19420556404843867</v>
      </c>
      <c r="K776" s="1">
        <f>[1]Industry!G$36</f>
        <v>0.22142892901756603</v>
      </c>
      <c r="L776" s="1">
        <f>[1]Industry!H$36</f>
        <v>0.2214442335436955</v>
      </c>
      <c r="M776" s="1">
        <f>[1]Industry!I$36</f>
        <v>0.22760827794553723</v>
      </c>
      <c r="N776" s="1">
        <f>[1]Industry!J$36</f>
        <v>0.22755098105790106</v>
      </c>
      <c r="O776" s="1">
        <f>[1]Industry!K$36</f>
        <v>0.2275415997581598</v>
      </c>
      <c r="P776" s="1">
        <f>[1]Industry!L$36</f>
        <v>0.21879671229365788</v>
      </c>
      <c r="Q776" s="1">
        <f>[1]Industry!M$36</f>
        <v>0.21804199730193158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1.3233627086601049E-5</v>
      </c>
      <c r="I777" s="1">
        <f t="shared" si="934"/>
        <v>0.20144450990773352</v>
      </c>
      <c r="J777" s="1">
        <f t="shared" si="934"/>
        <v>0.19420556404843867</v>
      </c>
      <c r="K777" s="1">
        <f t="shared" si="934"/>
        <v>0.22142892901756603</v>
      </c>
      <c r="L777" s="1">
        <f t="shared" ref="L777:O777" si="935">L776</f>
        <v>0.2214442335436955</v>
      </c>
      <c r="M777" s="1">
        <f t="shared" si="935"/>
        <v>0.22760827794553723</v>
      </c>
      <c r="N777" s="1">
        <f t="shared" si="935"/>
        <v>0.22755098105790106</v>
      </c>
      <c r="O777" s="1">
        <f t="shared" si="935"/>
        <v>0.2275415997581598</v>
      </c>
      <c r="P777" s="1">
        <f>P776</f>
        <v>0.21879671229365788</v>
      </c>
      <c r="Q777" s="1">
        <f>Q776</f>
        <v>0.21804199730193158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35.989153916093628</v>
      </c>
      <c r="G778" s="1">
        <f>SUM([1]Industry!C$37:C$39)</f>
        <v>30.238042707976373</v>
      </c>
      <c r="H778" s="1">
        <f>SUM([1]Industry!D$37:D$39)</f>
        <v>37.196473008313603</v>
      </c>
      <c r="I778" s="1">
        <f>SUM([1]Industry!E$37:E$39)</f>
        <v>30.120848810697424</v>
      </c>
      <c r="J778" s="1">
        <f>SUM([1]Industry!F$37:F$39)</f>
        <v>16.7733806052468</v>
      </c>
      <c r="K778" s="1">
        <f>SUM([1]Industry!G$37:G$39)</f>
        <v>11.794280734505087</v>
      </c>
      <c r="L778" s="1">
        <f>SUM([1]Industry!H$37:H$39)</f>
        <v>8.4603129714918897</v>
      </c>
      <c r="M778" s="1">
        <f>SUM([1]Industry!I$37:I$39)</f>
        <v>6.3975528294840771</v>
      </c>
      <c r="N778" s="1">
        <f>SUM([1]Industry!J$37:J$39)</f>
        <v>4.944164967637195</v>
      </c>
      <c r="O778" s="1">
        <f>SUM([1]Industry!K$37:K$39)</f>
        <v>5.2004211526835729</v>
      </c>
      <c r="P778" s="1">
        <f>SUM([1]Industry!L$37:L$39)</f>
        <v>4.9160640555687358</v>
      </c>
      <c r="Q778" s="1">
        <f>SUM([1]Industry!M$37:M$39)</f>
        <v>4.8294633489031211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35.534373058494864</v>
      </c>
      <c r="G779" s="1">
        <f>SUM([1]Industry!C$37:C$38)-G780</f>
        <v>29.651382418439354</v>
      </c>
      <c r="H779" s="1">
        <f>SUM([1]Industry!D$37:D$38)-H780</f>
        <v>35.970623778766367</v>
      </c>
      <c r="I779" s="1">
        <f>SUM([1]Industry!E$37:E$38)-I780</f>
        <v>25.875586316872329</v>
      </c>
      <c r="J779" s="1">
        <f>SUM([1]Industry!F$37:F$38)-J780</f>
        <v>12.528068894569687</v>
      </c>
      <c r="K779" s="1">
        <f>SUM([1]Industry!G$37:G$38)-K780</f>
        <v>7.5489628329958398</v>
      </c>
      <c r="L779" s="1">
        <f>SUM([1]Industry!H$37:H$38)-L780</f>
        <v>4.2150027015753606</v>
      </c>
      <c r="M779" s="1">
        <f>SUM([1]Industry!I$37:I$38)-M780</f>
        <v>2.152256494983622</v>
      </c>
      <c r="N779" s="1">
        <f>SUM([1]Industry!J$37:J$38)-N780</f>
        <v>0.7365364955551551</v>
      </c>
      <c r="O779" s="1">
        <f>SUM([1]Industry!K$37:K$38)-O780</f>
        <v>0.99278639478189534</v>
      </c>
      <c r="P779" s="1">
        <f>SUM([1]Industry!L$37:L$38)-P780</f>
        <v>0.70840348689426003</v>
      </c>
      <c r="Q779" s="1">
        <f>SUM([1]Industry!M$37:M$38)-Q780</f>
        <v>0.62155429257189176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1.8019845357878723E-2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3.4558279826887695E-2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2.5530647977765372E-2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3.7732072667063986E-2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3.7722211180449522E-2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3.7711413714964941E-2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3.7700851612224862E-2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3.7684026980440419E-2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0.45478085759876308</v>
      </c>
      <c r="G781" s="1">
        <f t="shared" si="940"/>
        <v>0.58666028953701854</v>
      </c>
      <c r="H781" s="1">
        <f t="shared" si="940"/>
        <v>1.2258492295472365</v>
      </c>
      <c r="I781" s="1">
        <f t="shared" si="940"/>
        <v>4.2452624938250949</v>
      </c>
      <c r="J781" s="1">
        <f t="shared" si="940"/>
        <v>4.2453117106771128</v>
      </c>
      <c r="K781" s="1">
        <f t="shared" si="940"/>
        <v>4.2453179015092468</v>
      </c>
      <c r="L781" s="1">
        <f t="shared" ref="L781:O781" si="941">L778-L779</f>
        <v>4.245310269916529</v>
      </c>
      <c r="M781" s="1">
        <f t="shared" si="941"/>
        <v>4.2452963345004555</v>
      </c>
      <c r="N781" s="1">
        <f t="shared" si="941"/>
        <v>4.2076284720820398</v>
      </c>
      <c r="O781" s="1">
        <f t="shared" si="941"/>
        <v>4.207634757901678</v>
      </c>
      <c r="P781" s="1">
        <f>P778-P779</f>
        <v>4.2076605686744761</v>
      </c>
      <c r="Q781" s="1">
        <f>Q778-Q779</f>
        <v>4.2079090563312294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35.243604538737038</v>
      </c>
      <c r="G782" s="1">
        <f>[1]Industry!C$37</f>
        <v>29.685191313663807</v>
      </c>
      <c r="H782" s="1">
        <f>[1]Industry!D$37</f>
        <v>33.523978182971199</v>
      </c>
      <c r="I782" s="1">
        <f>[1]Industry!E$37</f>
        <v>23.340636721235004</v>
      </c>
      <c r="J782" s="1">
        <f>[1]Industry!F$37</f>
        <v>10.193417256865599</v>
      </c>
      <c r="K782" s="1">
        <f>[1]Industry!G$37</f>
        <v>5.2939357517068464</v>
      </c>
      <c r="L782" s="1">
        <f>[1]Industry!H$37</f>
        <v>1.878896317224978</v>
      </c>
      <c r="M782" s="1">
        <f>[1]Industry!I$37</f>
        <v>0.21655478992191438</v>
      </c>
      <c r="N782" s="1">
        <f>[1]Industry!J$37</f>
        <v>2.4508547303028098E-2</v>
      </c>
      <c r="O782" s="1">
        <f>[1]Industry!K$37</f>
        <v>8.095226134458719E-3</v>
      </c>
      <c r="P782" s="1">
        <f>[1]Industry!L$37</f>
        <v>1.9577902755093159E-2</v>
      </c>
      <c r="Q782" s="1">
        <f>[1]Industry!M$37</f>
        <v>9.2868686931883509E-4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35.225741203760975</v>
      </c>
      <c r="G783" s="1">
        <f>[1]Industry!C$37*G779/SUM(G779:G780)</f>
        <v>29.650633906217653</v>
      </c>
      <c r="H783" s="1">
        <f>[1]Industry!D$37*H779/SUM(H779:H780)</f>
        <v>33.50020095177986</v>
      </c>
      <c r="I783" s="1">
        <f>[1]Industry!E$37*I779/SUM(I779:I780)</f>
        <v>23.306650699544448</v>
      </c>
      <c r="J783" s="1">
        <f>[1]Industry!F$37*J779/SUM(J779:J780)</f>
        <v>10.162816856526462</v>
      </c>
      <c r="K783" s="1">
        <f>[1]Industry!G$37*K779/SUM(K779:K780)</f>
        <v>5.2676209535725231</v>
      </c>
      <c r="L783" s="1">
        <f>[1]Industry!H$37*L779/SUM(L779:L780)</f>
        <v>1.8622396209929162</v>
      </c>
      <c r="M783" s="1">
        <f>[1]Industry!I$37*M779/SUM(M779:M780)</f>
        <v>0.21282836152611387</v>
      </c>
      <c r="N783" s="1">
        <f>[1]Industry!J$37*N779/SUM(N779:N780)</f>
        <v>2.4508547303028098E-2</v>
      </c>
      <c r="O783" s="1">
        <f>[1]Industry!K$37*O779/SUM(O779:O780)</f>
        <v>8.095226134458719E-3</v>
      </c>
      <c r="P783" s="1">
        <f>[1]Industry!L$37*P779/SUM(P779:P780)</f>
        <v>1.9577902755093159E-2</v>
      </c>
      <c r="Q783" s="1">
        <f>[1]Industry!M$37*Q779/SUM(Q779:Q780)</f>
        <v>9.286868693188352E-4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1.7863334976063072E-2</v>
      </c>
      <c r="G784" s="1">
        <f t="shared" ref="G784:K784" si="946">G782-G783</f>
        <v>3.4557407446154542E-2</v>
      </c>
      <c r="H784" s="1">
        <f t="shared" si="946"/>
        <v>2.3777231191338899E-2</v>
      </c>
      <c r="I784" s="1">
        <f t="shared" si="946"/>
        <v>3.3986021690555646E-2</v>
      </c>
      <c r="J784" s="1">
        <f t="shared" si="946"/>
        <v>3.0600400339137579E-2</v>
      </c>
      <c r="K784" s="1">
        <f t="shared" si="946"/>
        <v>2.6314798134323247E-2</v>
      </c>
      <c r="L784" s="1">
        <f t="shared" ref="L784:O784" si="947">L782-L783</f>
        <v>1.6656696232061785E-2</v>
      </c>
      <c r="M784" s="1">
        <f t="shared" si="947"/>
        <v>3.7264283958005073E-3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0.74554937735658744</v>
      </c>
      <c r="G785" s="1">
        <f t="shared" ref="G785:K785" si="948">SUM(G786:G788)</f>
        <v>0.55285139431256491</v>
      </c>
      <c r="H785" s="1">
        <f t="shared" si="948"/>
        <v>3.672494825342409</v>
      </c>
      <c r="I785" s="1">
        <f t="shared" si="948"/>
        <v>6.7802120894624203</v>
      </c>
      <c r="J785" s="1">
        <f t="shared" si="948"/>
        <v>6.5799633483811997</v>
      </c>
      <c r="K785" s="1">
        <f t="shared" si="948"/>
        <v>6.5003449827982394</v>
      </c>
      <c r="L785" s="1">
        <f t="shared" ref="L785:O785" si="949">SUM(L786:L788)</f>
        <v>6.5814166542669117</v>
      </c>
      <c r="M785" s="1">
        <f t="shared" si="949"/>
        <v>6.1809980395621622</v>
      </c>
      <c r="N785" s="1">
        <f t="shared" si="949"/>
        <v>4.9196564203341673</v>
      </c>
      <c r="O785" s="1">
        <f t="shared" si="949"/>
        <v>5.1923259265491133</v>
      </c>
      <c r="P785" s="1">
        <f>SUM(P786:P788)</f>
        <v>4.896486152813643</v>
      </c>
      <c r="Q785" s="1">
        <f>SUM(Q786:Q788)</f>
        <v>4.8285346620338023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0.30863185473389132</v>
      </c>
      <c r="G786" s="1">
        <f>[1]Industry!C$38*G779/SUM(G779:G780)</f>
        <v>7.4851222170134967E-4</v>
      </c>
      <c r="H786" s="1">
        <f>[1]Industry!D$38*H779/SUM(H779:H780)</f>
        <v>2.4704228269865083</v>
      </c>
      <c r="I786" s="1">
        <f>[1]Industry!E$38*I779/SUM(I779:I780)</f>
        <v>2.5689356173278823</v>
      </c>
      <c r="J786" s="1">
        <f>[1]Industry!F$38*J779/SUM(J779:J780)</f>
        <v>2.3652520380432249</v>
      </c>
      <c r="K786" s="1">
        <f>[1]Industry!G$38*K779/SUM(K779:K780)</f>
        <v>2.2813418794233171</v>
      </c>
      <c r="L786" s="1">
        <f>[1]Industry!H$38*L779/SUM(L779:L780)</f>
        <v>2.3527630805824442</v>
      </c>
      <c r="M786" s="1">
        <f>[1]Industry!I$38*M779/SUM(M779:M780)</f>
        <v>1.9394281334575085</v>
      </c>
      <c r="N786" s="1">
        <f>[1]Industry!J$38*N779/SUM(N779:N780)</f>
        <v>0.71202794825212712</v>
      </c>
      <c r="O786" s="1">
        <f>[1]Industry!K$38*O779/SUM(O779:O780)</f>
        <v>0.98469116864743667</v>
      </c>
      <c r="P786" s="1">
        <f>[1]Industry!L$38*P779/SUM(P779:P780)</f>
        <v>0.68882558413916684</v>
      </c>
      <c r="Q786" s="1">
        <f>[1]Industry!M$38*Q779/SUM(Q779:Q780)</f>
        <v>0.62062560570257297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1.5651038181158095E-4</v>
      </c>
      <c r="G787" s="1">
        <f>[1]Industry!C$38-G786</f>
        <v>8.7238073579040329E-7</v>
      </c>
      <c r="H787" s="1">
        <f>[1]Industry!D$38-H786</f>
        <v>1.7534167864297068E-3</v>
      </c>
      <c r="I787" s="1">
        <f>[1]Industry!E$38-I786</f>
        <v>3.7460509765074868E-3</v>
      </c>
      <c r="J787" s="1">
        <f>[1]Industry!F$38-J786</f>
        <v>7.1218108413124703E-3</v>
      </c>
      <c r="K787" s="1">
        <f>[1]Industry!G$38-K786</f>
        <v>1.1396615580641978E-2</v>
      </c>
      <c r="L787" s="1">
        <f>[1]Industry!H$38-L786</f>
        <v>2.1044155380163687E-2</v>
      </c>
      <c r="M787" s="1">
        <f>[1]Industry!I$38-M786</f>
        <v>3.395759858463987E-2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0.43676101224088454</v>
      </c>
      <c r="G788" s="1">
        <f>[1]Industry!C$39</f>
        <v>0.55210200971012779</v>
      </c>
      <c r="H788" s="1">
        <f>[1]Industry!D$39</f>
        <v>1.200318581569471</v>
      </c>
      <c r="I788" s="1">
        <f>[1]Industry!E$39</f>
        <v>4.2075304211580304</v>
      </c>
      <c r="J788" s="1">
        <f>[1]Industry!F$39</f>
        <v>4.2075894994966623</v>
      </c>
      <c r="K788" s="1">
        <f>[1]Industry!G$39</f>
        <v>4.2076064877942807</v>
      </c>
      <c r="L788" s="1">
        <f>[1]Industry!H$39</f>
        <v>4.2076094183043038</v>
      </c>
      <c r="M788" s="1">
        <f>[1]Industry!I$39</f>
        <v>4.207612307520014</v>
      </c>
      <c r="N788" s="1">
        <f>[1]Industry!J$39</f>
        <v>4.2076284720820398</v>
      </c>
      <c r="O788" s="1">
        <f>[1]Industry!K$39</f>
        <v>4.2076347579016771</v>
      </c>
      <c r="P788" s="1">
        <f>[1]Industry!L$39</f>
        <v>4.2076605686744761</v>
      </c>
      <c r="Q788" s="1">
        <f>[1]Industry!M$39</f>
        <v>4.2079090563312294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3.560039877151056</v>
      </c>
      <c r="G789" s="1">
        <f>[1]Industry!C$18</f>
        <v>3.4647562275505872</v>
      </c>
      <c r="H789" s="1">
        <f>[1]Industry!D$18</f>
        <v>3.0277114276553958E-2</v>
      </c>
      <c r="I789" s="1">
        <f>[1]Industry!E$18</f>
        <v>2.6878038182588946E-3</v>
      </c>
      <c r="J789" s="1">
        <f>[1]Industry!F$18</f>
        <v>3.5603580817017999E-3</v>
      </c>
      <c r="K789" s="1">
        <f>[1]Industry!G$18</f>
        <v>7.3993789970560209E-3</v>
      </c>
      <c r="L789" s="1">
        <f>[1]Industry!H$18</f>
        <v>3.5656252983064848E-3</v>
      </c>
      <c r="M789" s="1">
        <f>[1]Industry!I$18</f>
        <v>6.0679650649007179E-5</v>
      </c>
      <c r="N789" s="1">
        <f>[1]Industry!J$18</f>
        <v>9.8439720406752777E-5</v>
      </c>
      <c r="O789" s="1">
        <f>[1]Industry!K$18</f>
        <v>1.1170452887255908E-4</v>
      </c>
      <c r="P789" s="1">
        <f>[1]Industry!L$18</f>
        <v>1.1582959920216714E-4</v>
      </c>
      <c r="Q789" s="1">
        <f>[1]Industry!M$18</f>
        <v>1.5757991956825548E-4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3.560039877151056</v>
      </c>
      <c r="G790" s="1">
        <f t="shared" ref="G790:K790" si="952">G789</f>
        <v>3.4647562275505872</v>
      </c>
      <c r="H790" s="1">
        <f t="shared" si="952"/>
        <v>3.0277114276553958E-2</v>
      </c>
      <c r="I790" s="1">
        <f t="shared" si="952"/>
        <v>2.6878038182588946E-3</v>
      </c>
      <c r="J790" s="1">
        <f t="shared" si="952"/>
        <v>3.5603580817017999E-3</v>
      </c>
      <c r="K790" s="1">
        <f t="shared" si="952"/>
        <v>7.3993789970560209E-3</v>
      </c>
      <c r="L790" s="1">
        <f t="shared" ref="L790:O790" si="953">L789</f>
        <v>3.5656252983064848E-3</v>
      </c>
      <c r="M790" s="1">
        <f t="shared" si="953"/>
        <v>6.0679650649007179E-5</v>
      </c>
      <c r="N790" s="1">
        <f t="shared" si="953"/>
        <v>9.8439720406752777E-5</v>
      </c>
      <c r="O790" s="1">
        <f t="shared" si="953"/>
        <v>1.1170452887255908E-4</v>
      </c>
      <c r="P790" s="1">
        <f>P789</f>
        <v>1.1582959920216714E-4</v>
      </c>
      <c r="Q790" s="1">
        <f>Q789</f>
        <v>1.5757991956825548E-4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12.728692055341206</v>
      </c>
      <c r="G791" s="1">
        <f>[1]Industry!C$19</f>
        <v>13.638478311700679</v>
      </c>
      <c r="H791" s="1">
        <f>[1]Industry!D$19</f>
        <v>13.52302775390844</v>
      </c>
      <c r="I791" s="1">
        <f>[1]Industry!E$19</f>
        <v>14.946030930705188</v>
      </c>
      <c r="J791" s="1">
        <f>[1]Industry!F$19</f>
        <v>14.465751718635115</v>
      </c>
      <c r="K791" s="1">
        <f>[1]Industry!G$19</f>
        <v>15.410349936297564</v>
      </c>
      <c r="L791" s="1">
        <f>[1]Industry!H$19</f>
        <v>17.300255625296906</v>
      </c>
      <c r="M791" s="1">
        <f>[1]Industry!I$19</f>
        <v>21.789106584543269</v>
      </c>
      <c r="N791" s="1">
        <f>[1]Industry!J$19</f>
        <v>21.681533709058225</v>
      </c>
      <c r="O791" s="1">
        <f>[1]Industry!K$19</f>
        <v>21.1153794438817</v>
      </c>
      <c r="P791" s="1">
        <f>[1]Industry!L$19</f>
        <v>20.586797254960981</v>
      </c>
      <c r="Q791" s="1">
        <f>[1]Industry!M$19</f>
        <v>20.556523893442364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4.3393720046352309</v>
      </c>
      <c r="G792" s="1">
        <f t="shared" ref="G792:K792" si="956">SUM(G793:G801)</f>
        <v>5.8442581256700432</v>
      </c>
      <c r="H792" s="1">
        <f t="shared" si="956"/>
        <v>6.1132662907351047</v>
      </c>
      <c r="I792" s="1">
        <f t="shared" si="956"/>
        <v>6.986707399523457</v>
      </c>
      <c r="J792" s="1">
        <f t="shared" si="956"/>
        <v>6.9475800864769406</v>
      </c>
      <c r="K792" s="1">
        <f t="shared" si="956"/>
        <v>7.7871960303020149</v>
      </c>
      <c r="L792" s="1">
        <f t="shared" ref="L792:O792" si="957">SUM(L793:L801)</f>
        <v>10.174588909955974</v>
      </c>
      <c r="M792" s="1">
        <f t="shared" si="957"/>
        <v>13.101028294253346</v>
      </c>
      <c r="N792" s="1">
        <f t="shared" si="957"/>
        <v>12.982006686769186</v>
      </c>
      <c r="O792" s="1">
        <f t="shared" si="957"/>
        <v>12.910414187098949</v>
      </c>
      <c r="P792" s="1">
        <f>SUM(P793:P801)</f>
        <v>13.528427967845335</v>
      </c>
      <c r="Q792" s="1">
        <f>SUM(Q793:Q801)</f>
        <v>13.540604043807853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0.93001707288170909</v>
      </c>
      <c r="G793" s="1">
        <f t="shared" ref="G793:K793" si="960">G235</f>
        <v>2.0681261380732914</v>
      </c>
      <c r="H793" s="1">
        <f t="shared" si="960"/>
        <v>9.6246557769528646E-2</v>
      </c>
      <c r="I793" s="1">
        <f t="shared" si="960"/>
        <v>1.2958898650893576</v>
      </c>
      <c r="J793" s="1">
        <f t="shared" si="960"/>
        <v>0.83319571474191712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1.297009530315963E-2</v>
      </c>
      <c r="O793" s="1">
        <f t="shared" si="961"/>
        <v>1.3559639171662814E-2</v>
      </c>
      <c r="P793" s="1">
        <f>P235</f>
        <v>1.8459601685214932E-2</v>
      </c>
      <c r="Q793" s="1">
        <f>Q235</f>
        <v>2.9095483827987951E-2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0.81366014589107138</v>
      </c>
      <c r="G794" s="1">
        <f t="shared" ref="G794:K794" si="962">G241</f>
        <v>0.10821337730553619</v>
      </c>
      <c r="H794" s="1">
        <f t="shared" si="962"/>
        <v>7.3514287052288282E-2</v>
      </c>
      <c r="I794" s="1">
        <f t="shared" si="962"/>
        <v>0.16647036122138603</v>
      </c>
      <c r="J794" s="1">
        <f t="shared" si="962"/>
        <v>0.58574060676917217</v>
      </c>
      <c r="K794" s="1">
        <f t="shared" si="962"/>
        <v>0.34311572066767587</v>
      </c>
      <c r="L794" s="1">
        <f t="shared" ref="L794:O794" si="963">L241</f>
        <v>0.10205720958261495</v>
      </c>
      <c r="M794" s="1">
        <f t="shared" si="963"/>
        <v>0.15034233911219574</v>
      </c>
      <c r="N794" s="1">
        <f t="shared" si="963"/>
        <v>0.46078351180483634</v>
      </c>
      <c r="O794" s="1">
        <f t="shared" si="963"/>
        <v>0.38168541198530437</v>
      </c>
      <c r="P794" s="1">
        <f t="shared" ref="P794:Q796" si="964">P241</f>
        <v>0.46503175614122449</v>
      </c>
      <c r="Q794" s="1">
        <f t="shared" si="964"/>
        <v>0.4650777954426244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7.665283436151203E-3</v>
      </c>
      <c r="L795" s="1">
        <f t="shared" ref="L795:O795" si="966">L242</f>
        <v>8.4802499643816566E-3</v>
      </c>
      <c r="M795" s="1">
        <f t="shared" si="966"/>
        <v>8.6988322234015175E-2</v>
      </c>
      <c r="N795" s="1">
        <f t="shared" si="966"/>
        <v>0.26643235328159853</v>
      </c>
      <c r="O795" s="1">
        <f t="shared" si="966"/>
        <v>0.22074972609458218</v>
      </c>
      <c r="P795" s="1">
        <f t="shared" si="964"/>
        <v>0.26893769226389386</v>
      </c>
      <c r="Q795" s="1">
        <f t="shared" si="964"/>
        <v>0.26896904853908477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0</v>
      </c>
      <c r="J796" s="1">
        <f t="shared" si="967"/>
        <v>3.4898501783922533E-3</v>
      </c>
      <c r="K796" s="1">
        <f t="shared" si="967"/>
        <v>6.0237907604367815E-3</v>
      </c>
      <c r="L796" s="1">
        <f t="shared" ref="L796:O796" si="968">L243</f>
        <v>4.7951644439094294E-3</v>
      </c>
      <c r="M796" s="1">
        <f t="shared" si="968"/>
        <v>4.7161353570192455E-3</v>
      </c>
      <c r="N796" s="1">
        <f t="shared" si="968"/>
        <v>4.9058387852830669E-3</v>
      </c>
      <c r="O796" s="1">
        <f t="shared" si="968"/>
        <v>5.1711739612936352E-3</v>
      </c>
      <c r="P796" s="1">
        <f t="shared" si="964"/>
        <v>2.4519355939990641E-3</v>
      </c>
      <c r="Q796" s="1">
        <f t="shared" si="964"/>
        <v>2.4392780213859347E-3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1.9352256070013201</v>
      </c>
      <c r="G797" s="1">
        <f t="shared" ref="G797:K797" si="969">G274</f>
        <v>1.9673038767365658</v>
      </c>
      <c r="H797" s="1">
        <f t="shared" si="969"/>
        <v>2.5504946753784976</v>
      </c>
      <c r="I797" s="1">
        <f t="shared" si="969"/>
        <v>2.2435319591693315</v>
      </c>
      <c r="J797" s="1">
        <f t="shared" si="969"/>
        <v>1.9429207232393471</v>
      </c>
      <c r="K797" s="1">
        <f t="shared" si="969"/>
        <v>1.5036955046287277</v>
      </c>
      <c r="L797" s="1">
        <f t="shared" ref="L797:O797" si="970">L274</f>
        <v>1.0498580093058152E-2</v>
      </c>
      <c r="M797" s="1">
        <f t="shared" si="970"/>
        <v>3.2912929952395586E-3</v>
      </c>
      <c r="N797" s="1">
        <f t="shared" si="970"/>
        <v>5.012261331465595E-3</v>
      </c>
      <c r="O797" s="1">
        <f t="shared" si="970"/>
        <v>4.1655494938841464E-3</v>
      </c>
      <c r="P797" s="1">
        <f>P274</f>
        <v>2.0694723739831389E-3</v>
      </c>
      <c r="Q797" s="1">
        <f>Q274</f>
        <v>1.1167225514361334E-3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0.14071770752571802</v>
      </c>
      <c r="L798" s="1">
        <f t="shared" ref="L798:O798" si="972">L275</f>
        <v>1.2312682237453196</v>
      </c>
      <c r="M798" s="1">
        <f t="shared" si="972"/>
        <v>2.2071370988201804</v>
      </c>
      <c r="N798" s="1">
        <f t="shared" si="972"/>
        <v>2.0039466159041828</v>
      </c>
      <c r="O798" s="1">
        <f t="shared" si="972"/>
        <v>2.0057872613400782</v>
      </c>
      <c r="P798" s="1">
        <f>P275</f>
        <v>2.0090991090978427</v>
      </c>
      <c r="Q798" s="1">
        <f>Q275</f>
        <v>2.0104614235427327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0.66046917886113055</v>
      </c>
      <c r="G799" s="1">
        <f t="shared" ref="G799:K799" si="973">G283</f>
        <v>1.70061473355465</v>
      </c>
      <c r="H799" s="1">
        <f t="shared" si="973"/>
        <v>3.3930107705347905</v>
      </c>
      <c r="I799" s="1">
        <f t="shared" si="973"/>
        <v>3.2808152140433817</v>
      </c>
      <c r="J799" s="1">
        <f t="shared" si="973"/>
        <v>3.236586319483933</v>
      </c>
      <c r="K799" s="1">
        <f t="shared" si="973"/>
        <v>1.9990167932002225</v>
      </c>
      <c r="L799" s="1">
        <f t="shared" ref="L799:O799" si="974">L283</f>
        <v>0.92277743861083916</v>
      </c>
      <c r="M799" s="1">
        <f t="shared" si="974"/>
        <v>0.81878366703849892</v>
      </c>
      <c r="N799" s="1">
        <f t="shared" si="974"/>
        <v>3.3761879923005722E-2</v>
      </c>
      <c r="O799" s="1">
        <f t="shared" si="974"/>
        <v>1.6503180522306593E-2</v>
      </c>
      <c r="P799" s="1">
        <f>P283</f>
        <v>1.4920472310670618E-2</v>
      </c>
      <c r="Q799" s="1">
        <f>Q283</f>
        <v>1.5716735684533134E-2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3.5722072500643134</v>
      </c>
      <c r="L800" s="1">
        <f t="shared" ref="L800:O800" si="976">L284</f>
        <v>7.6977992795444647</v>
      </c>
      <c r="M800" s="1">
        <f t="shared" si="976"/>
        <v>9.1197607832991547</v>
      </c>
      <c r="N800" s="1">
        <f t="shared" si="976"/>
        <v>9.0651929543780359</v>
      </c>
      <c r="O800" s="1">
        <f t="shared" si="976"/>
        <v>9.1197606323103795</v>
      </c>
      <c r="P800" s="1">
        <f>P284</f>
        <v>9.1197363321076939</v>
      </c>
      <c r="Q800" s="1">
        <f>Q284</f>
        <v>9.119944301562068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0</v>
      </c>
      <c r="J801" s="1">
        <f t="shared" si="977"/>
        <v>0.34564687206417893</v>
      </c>
      <c r="K801" s="1">
        <f t="shared" si="977"/>
        <v>0.2147539800187703</v>
      </c>
      <c r="L801" s="1">
        <f t="shared" ref="L801:O801" si="978">L289</f>
        <v>0.19691276397138469</v>
      </c>
      <c r="M801" s="1">
        <f t="shared" si="978"/>
        <v>0.71000865539704261</v>
      </c>
      <c r="N801" s="1">
        <f t="shared" si="978"/>
        <v>1.1290011760576175</v>
      </c>
      <c r="O801" s="1">
        <f t="shared" si="978"/>
        <v>1.1430316122194586</v>
      </c>
      <c r="P801" s="1">
        <f>P289</f>
        <v>1.6277215962708125</v>
      </c>
      <c r="Q801" s="1">
        <f>Q289</f>
        <v>1.6277832546359994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7.1200265187026694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7.6289323328979526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7.3929867347976295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7.8038936743008991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7.5385138633072364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7.644783790301525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7.1623836417563096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8.0165279170996655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7.9469438022286321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7.4843532475666716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6.3383631582426849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6.3162438161863461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9.0019454792480111</v>
      </c>
      <c r="G803" s="1">
        <f t="shared" ref="G803:O803" si="979">G804</f>
        <v>10.609969944507894</v>
      </c>
      <c r="H803" s="1">
        <f t="shared" si="979"/>
        <v>9.8795266164721927</v>
      </c>
      <c r="I803" s="1">
        <f t="shared" si="979"/>
        <v>11.544597159841549</v>
      </c>
      <c r="J803" s="1">
        <f t="shared" si="979"/>
        <v>11.515401263138891</v>
      </c>
      <c r="K803" s="1">
        <f t="shared" si="979"/>
        <v>11.376226221856902</v>
      </c>
      <c r="L803" s="1">
        <f t="shared" si="979"/>
        <v>8.5243552083374876</v>
      </c>
      <c r="M803" s="1">
        <f t="shared" si="979"/>
        <v>8.5349669281260017</v>
      </c>
      <c r="N803" s="1">
        <f t="shared" si="979"/>
        <v>8.4529313226624865</v>
      </c>
      <c r="O803" s="1">
        <f t="shared" si="979"/>
        <v>11.159432416314358</v>
      </c>
      <c r="P803" s="1">
        <f>P804</f>
        <v>8.4073265179594969</v>
      </c>
      <c r="Q803" s="1">
        <f>Q804</f>
        <v>8.3746617683134268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9.0019454792480111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10.609969944507894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9.8795266164721927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11.544597159841549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11.515401263138891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11.376226221856902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8.5243552083374876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8.5349669281260017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8.4529313226624865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11.159432416314358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8.4073265179594969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8.3746617683134268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0.62583639019244119</v>
      </c>
      <c r="G805" s="1">
        <f t="shared" ref="G805:O805" si="981">G806</f>
        <v>0.73760113464592092</v>
      </c>
      <c r="H805" s="1">
        <f t="shared" si="981"/>
        <v>0.73635455542382433</v>
      </c>
      <c r="I805" s="1">
        <f t="shared" si="981"/>
        <v>0.73432244136118663</v>
      </c>
      <c r="J805" s="1">
        <f t="shared" si="981"/>
        <v>0.73589334561051156</v>
      </c>
      <c r="K805" s="1">
        <f t="shared" si="981"/>
        <v>0.73387618300407298</v>
      </c>
      <c r="L805" s="1">
        <f t="shared" si="981"/>
        <v>0.73184117047880137</v>
      </c>
      <c r="M805" s="1">
        <f t="shared" si="981"/>
        <v>0.72981581283241403</v>
      </c>
      <c r="N805" s="1">
        <f t="shared" si="981"/>
        <v>0.72982192046888517</v>
      </c>
      <c r="O805" s="1">
        <f t="shared" si="981"/>
        <v>0.72984169302203539</v>
      </c>
      <c r="P805" s="1">
        <f>P806</f>
        <v>0.72985766207542224</v>
      </c>
      <c r="Q805" s="1">
        <f>Q806</f>
        <v>0.73007839024681842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0.62583639019244119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0.73760113464592092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0.73635455542382433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0.73432244136118663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0.73589334561051156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0.73387618300407298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0.73184117047880137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0.72981581283241403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0.72982192046888517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0.72984169302203539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0.72985766207542224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0.73007839024681842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7.7980902205565519</v>
      </c>
      <c r="G807" s="1">
        <f>[1]Industry!C$21</f>
        <v>8.0801898471620568</v>
      </c>
      <c r="H807" s="1">
        <f>[1]Industry!D$21</f>
        <v>5.6082993592093233</v>
      </c>
      <c r="I807" s="1">
        <f>[1]Industry!E$21</f>
        <v>5.545620372975824</v>
      </c>
      <c r="J807" s="1">
        <f>[1]Industry!F$21</f>
        <v>5.482771905089125</v>
      </c>
      <c r="K807" s="1">
        <f>[1]Industry!G$21</f>
        <v>5.4540485185253988</v>
      </c>
      <c r="L807" s="1">
        <f>[1]Industry!H$21</f>
        <v>5.4267253244402802</v>
      </c>
      <c r="M807" s="1">
        <f>[1]Industry!I$21</f>
        <v>3.2054813157014285E-2</v>
      </c>
      <c r="N807" s="1">
        <f>[1]Industry!J$21</f>
        <v>1.8276348551781809E-2</v>
      </c>
      <c r="O807" s="1">
        <f>[1]Industry!K$21</f>
        <v>1.1573916941494299E-2</v>
      </c>
      <c r="P807" s="1">
        <f>[1]Industry!L$21</f>
        <v>3.8869881686650191E-3</v>
      </c>
      <c r="Q807" s="1">
        <f>[1]Industry!M$21</f>
        <v>1.8959818124193004E-3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7.7980902205565519</v>
      </c>
      <c r="G808" s="1">
        <f t="shared" ref="G808:K808" si="983">G807</f>
        <v>8.0801898471620568</v>
      </c>
      <c r="H808" s="1">
        <f t="shared" si="983"/>
        <v>5.6082993592093233</v>
      </c>
      <c r="I808" s="1">
        <f t="shared" si="983"/>
        <v>5.545620372975824</v>
      </c>
      <c r="J808" s="1">
        <f t="shared" si="983"/>
        <v>5.482771905089125</v>
      </c>
      <c r="K808" s="1">
        <f t="shared" si="983"/>
        <v>5.4540485185253988</v>
      </c>
      <c r="L808" s="1">
        <f t="shared" ref="L808:O808" si="984">L807</f>
        <v>5.4267253244402802</v>
      </c>
      <c r="M808" s="1">
        <f t="shared" si="984"/>
        <v>3.2054813157014285E-2</v>
      </c>
      <c r="N808" s="1">
        <f t="shared" si="984"/>
        <v>1.8276348551781809E-2</v>
      </c>
      <c r="O808" s="1">
        <f t="shared" si="984"/>
        <v>1.1573916941494299E-2</v>
      </c>
      <c r="P808" s="1">
        <f>P807</f>
        <v>3.8869881686650191E-3</v>
      </c>
      <c r="Q808" s="1">
        <f>Q807</f>
        <v>1.8959818124193004E-3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7.7980902205565519</v>
      </c>
      <c r="G810" s="1">
        <f t="shared" ref="G810:K810" si="985">G808</f>
        <v>8.0801898471620568</v>
      </c>
      <c r="H810" s="1">
        <f t="shared" si="985"/>
        <v>5.6082993592093233</v>
      </c>
      <c r="I810" s="1">
        <f t="shared" si="985"/>
        <v>5.545620372975824</v>
      </c>
      <c r="J810" s="1">
        <f t="shared" si="985"/>
        <v>5.482771905089125</v>
      </c>
      <c r="K810" s="1">
        <f t="shared" si="985"/>
        <v>5.4540485185253988</v>
      </c>
      <c r="L810" s="1">
        <f t="shared" ref="L810:O810" si="986">L808</f>
        <v>5.4267253244402802</v>
      </c>
      <c r="M810" s="1">
        <f t="shared" si="986"/>
        <v>3.2054813157014285E-2</v>
      </c>
      <c r="N810" s="1">
        <f t="shared" si="986"/>
        <v>1.8276348551781809E-2</v>
      </c>
      <c r="O810" s="1">
        <f t="shared" si="986"/>
        <v>1.1573916941494299E-2</v>
      </c>
      <c r="P810" s="1">
        <f>P808</f>
        <v>3.8869881686650191E-3</v>
      </c>
      <c r="Q810" s="1">
        <f>Q808</f>
        <v>1.8959818124193004E-3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6.7642750765095919E-2</v>
      </c>
      <c r="G811" s="1">
        <f>[1]Industry!C$22</f>
        <v>8.5503539503673218E-2</v>
      </c>
      <c r="H811" s="1">
        <f>[1]Industry!D$22</f>
        <v>8.4031799744833421E-2</v>
      </c>
      <c r="I811" s="1">
        <f>[1]Industry!E$22</f>
        <v>8.5870284640821748E-2</v>
      </c>
      <c r="J811" s="1">
        <f>[1]Industry!F$22</f>
        <v>3.3876333507434075E-2</v>
      </c>
      <c r="K811" s="1">
        <f>[1]Industry!G$22</f>
        <v>8.3625438010341752E-2</v>
      </c>
      <c r="L811" s="1">
        <f>[1]Industry!H$22</f>
        <v>7.9955517976140103E-2</v>
      </c>
      <c r="M811" s="1">
        <f>[1]Industry!I$22</f>
        <v>8.8858855875961568E-2</v>
      </c>
      <c r="N811" s="1">
        <f>[1]Industry!J$22</f>
        <v>2.1693631842101591E-2</v>
      </c>
      <c r="O811" s="1">
        <f>[1]Industry!K$22</f>
        <v>9.5806802053960954E-3</v>
      </c>
      <c r="P811" s="1">
        <f>[1]Industry!L$22</f>
        <v>3.8444038961916688E-3</v>
      </c>
      <c r="Q811" s="1">
        <f>[1]Industry!M$22</f>
        <v>6.4365729694693631E-3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6.7642750765095919E-2</v>
      </c>
      <c r="G812" s="1">
        <f t="shared" ref="G812:K812" si="989">G811</f>
        <v>8.5503539503673218E-2</v>
      </c>
      <c r="H812" s="1">
        <f t="shared" si="989"/>
        <v>8.4031799744833421E-2</v>
      </c>
      <c r="I812" s="1">
        <f t="shared" si="989"/>
        <v>8.5870284640821748E-2</v>
      </c>
      <c r="J812" s="1">
        <f t="shared" si="989"/>
        <v>3.3876333507434075E-2</v>
      </c>
      <c r="K812" s="1">
        <f t="shared" si="989"/>
        <v>8.3625438010341752E-2</v>
      </c>
      <c r="L812" s="1">
        <f t="shared" ref="L812:O812" si="990">L811</f>
        <v>7.9955517976140103E-2</v>
      </c>
      <c r="M812" s="1">
        <f t="shared" si="990"/>
        <v>8.8858855875961568E-2</v>
      </c>
      <c r="N812" s="1">
        <f t="shared" si="990"/>
        <v>2.1693631842101591E-2</v>
      </c>
      <c r="O812" s="1">
        <f t="shared" si="990"/>
        <v>9.5806802053960954E-3</v>
      </c>
      <c r="P812" s="1">
        <f>P811</f>
        <v>3.8444038961916688E-3</v>
      </c>
      <c r="Q812" s="1">
        <f>Q811</f>
        <v>6.4365729694693631E-3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7.1693908611081651</v>
      </c>
      <c r="K813" s="1">
        <f>[1]Industry!G$23</f>
        <v>8.1309114384528041</v>
      </c>
      <c r="L813" s="1">
        <f>[1]Industry!H$23</f>
        <v>8.0728035951291588</v>
      </c>
      <c r="M813" s="1">
        <f>[1]Industry!I$23</f>
        <v>8.2300050489864294</v>
      </c>
      <c r="N813" s="1">
        <f>[1]Industry!J$23</f>
        <v>9.7864460990219762</v>
      </c>
      <c r="O813" s="1">
        <f>[1]Industry!K$23</f>
        <v>10.656809438876053</v>
      </c>
      <c r="P813" s="1">
        <f>[1]Industry!L$23</f>
        <v>10.6468025682526</v>
      </c>
      <c r="Q813" s="1">
        <f>[1]Industry!M$23</f>
        <v>10.631613027163258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0</v>
      </c>
      <c r="J814" s="1">
        <f t="shared" si="993"/>
        <v>7.1693908611081651</v>
      </c>
      <c r="K814" s="1">
        <f t="shared" si="993"/>
        <v>8.1309114384528041</v>
      </c>
      <c r="L814" s="1">
        <f t="shared" ref="L814:O814" si="994">L813</f>
        <v>8.0728035951291588</v>
      </c>
      <c r="M814" s="1">
        <f t="shared" si="994"/>
        <v>8.2300050489864294</v>
      </c>
      <c r="N814" s="1">
        <f t="shared" si="994"/>
        <v>9.7864460990219762</v>
      </c>
      <c r="O814" s="1">
        <f t="shared" si="994"/>
        <v>10.656809438876053</v>
      </c>
      <c r="P814" s="1">
        <f>P813</f>
        <v>10.6468025682526</v>
      </c>
      <c r="Q814" s="1">
        <f>Q813</f>
        <v>10.631613027163258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0.74850933040218925</v>
      </c>
      <c r="G815" s="1">
        <f>[1]Industry!C$24</f>
        <v>0.9497773861029013</v>
      </c>
      <c r="H815" s="1">
        <f>[1]Industry!D$24</f>
        <v>2.4458700159903315</v>
      </c>
      <c r="I815" s="1">
        <f>[1]Industry!E$24</f>
        <v>4.1056268131284099</v>
      </c>
      <c r="J815" s="1">
        <f>[1]Industry!F$24</f>
        <v>5.3379863231233893</v>
      </c>
      <c r="K815" s="1">
        <f>[1]Industry!G$24</f>
        <v>6.7196017331321372</v>
      </c>
      <c r="L815" s="1">
        <f>[1]Industry!H$24</f>
        <v>7.9980616105750375</v>
      </c>
      <c r="M815" s="1">
        <f>[1]Industry!I$24</f>
        <v>9.3763539667016662</v>
      </c>
      <c r="N815" s="1">
        <f>[1]Industry!J$24</f>
        <v>9.376360506699605</v>
      </c>
      <c r="O815" s="1">
        <f>[1]Industry!K$24</f>
        <v>9.376367729599222</v>
      </c>
      <c r="P815" s="1">
        <f>[1]Industry!L$24</f>
        <v>9.3763747157301172</v>
      </c>
      <c r="Q815" s="1">
        <f>[1]Industry!M$24</f>
        <v>9.3763937637606176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0.74850933040218925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0.9497773861029013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2.4231459868005425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4.0952163428174249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5.3207035626453516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6.6851840405247529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7.9716943788428116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9.3359955996873811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9.3360126875685392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9.3360314594778995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9.3360497428736604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9.3360867865936736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2.2724029189788997E-2</v>
      </c>
      <c r="I817" s="1">
        <f t="shared" si="999"/>
        <v>1.0410470310985076E-2</v>
      </c>
      <c r="J817" s="1">
        <f t="shared" si="999"/>
        <v>1.7282760478037673E-2</v>
      </c>
      <c r="K817" s="1">
        <f t="shared" si="999"/>
        <v>3.4417692607384254E-2</v>
      </c>
      <c r="L817" s="1">
        <f t="shared" ref="L817:O817" si="1000">L815-L816</f>
        <v>2.6367231732225882E-2</v>
      </c>
      <c r="M817" s="1">
        <f t="shared" si="1000"/>
        <v>4.0358367014285079E-2</v>
      </c>
      <c r="N817" s="1">
        <f t="shared" si="1000"/>
        <v>4.0347819131065776E-2</v>
      </c>
      <c r="O817" s="1">
        <f t="shared" si="1000"/>
        <v>4.0336270121322571E-2</v>
      </c>
      <c r="P817" s="1">
        <f>P815-P816</f>
        <v>4.0324972856456753E-2</v>
      </c>
      <c r="Q817" s="1">
        <f>Q815-Q816</f>
        <v>4.030697716694398E-2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72.70855919022469</v>
      </c>
      <c r="G818" s="17">
        <f>[1]Industry!C$71</f>
        <v>74.353529611713327</v>
      </c>
      <c r="H818" s="17">
        <f>[1]Industry!D$71</f>
        <v>76.145075891886975</v>
      </c>
      <c r="I818" s="17">
        <f>[1]Industry!E$71</f>
        <v>77.135335532901621</v>
      </c>
      <c r="J818" s="17">
        <f>[1]Industry!F$71</f>
        <v>77.72523670114407</v>
      </c>
      <c r="K818" s="17">
        <f>[1]Industry!G$71</f>
        <v>78.270214669246158</v>
      </c>
      <c r="L818" s="17">
        <f>[1]Industry!H$71</f>
        <v>78.730050273356326</v>
      </c>
      <c r="M818" s="17">
        <f>[1]Industry!I$71</f>
        <v>78.865231740934121</v>
      </c>
      <c r="N818" s="17">
        <f>[1]Industry!J$71</f>
        <v>78.62130872369886</v>
      </c>
      <c r="O818" s="17">
        <f>[1]Industry!K$71</f>
        <v>80.631604922261118</v>
      </c>
      <c r="P818" s="17">
        <f>[1]Industry!L$71</f>
        <v>78.204922135579352</v>
      </c>
      <c r="Q818" s="17">
        <f>[1]Industry!M$71</f>
        <v>78.071988475811139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58.98551147895342</v>
      </c>
      <c r="G819" s="18">
        <f t="shared" ref="G819:K819" si="1001">SUM(G820:G822)</f>
        <v>61.602374017974228</v>
      </c>
      <c r="H819" s="18">
        <f t="shared" si="1001"/>
        <v>65.415916562278127</v>
      </c>
      <c r="I819" s="18">
        <f t="shared" si="1001"/>
        <v>72.382177976018028</v>
      </c>
      <c r="J819" s="18">
        <f t="shared" si="1001"/>
        <v>73.725312771015439</v>
      </c>
      <c r="K819" s="18">
        <f t="shared" si="1001"/>
        <v>75.089986473487528</v>
      </c>
      <c r="L819" s="18">
        <f t="shared" ref="L819:O819" si="1002">SUM(L820:L822)</f>
        <v>76.136996079960255</v>
      </c>
      <c r="M819" s="18">
        <f t="shared" si="1002"/>
        <v>78.633202202031981</v>
      </c>
      <c r="N819" s="18">
        <f t="shared" si="1002"/>
        <v>79.328280654562974</v>
      </c>
      <c r="O819" s="18">
        <f t="shared" si="1002"/>
        <v>80.896156600473489</v>
      </c>
      <c r="P819" s="18">
        <f>SUM(P820:P822)</f>
        <v>79.4237966257067</v>
      </c>
      <c r="Q819" s="18">
        <f>SUM(Q820:Q822)</f>
        <v>79.544284852857643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9.8139137425776646</v>
      </c>
      <c r="G820" s="1">
        <f>[1]Industry!C$55</f>
        <v>10.335108995008992</v>
      </c>
      <c r="H820" s="1">
        <f>[1]Industry!D$55</f>
        <v>10.34559033353958</v>
      </c>
      <c r="I820" s="1">
        <f>[1]Industry!E$55</f>
        <v>13.4913601692342</v>
      </c>
      <c r="J820" s="1">
        <f>[1]Industry!F$55</f>
        <v>13.491365481016803</v>
      </c>
      <c r="K820" s="1">
        <f>[1]Industry!G$55</f>
        <v>13.491370417519155</v>
      </c>
      <c r="L820" s="1">
        <f>[1]Industry!H$55</f>
        <v>13.49137792648097</v>
      </c>
      <c r="M820" s="1">
        <f>[1]Industry!I$55</f>
        <v>13.491404128803508</v>
      </c>
      <c r="N820" s="1">
        <f>[1]Industry!J$55</f>
        <v>13.491454416984332</v>
      </c>
      <c r="O820" s="1">
        <f>[1]Industry!K$55</f>
        <v>13.491637074439673</v>
      </c>
      <c r="P820" s="1">
        <f>[1]Industry!L$55</f>
        <v>13.491652921192491</v>
      </c>
      <c r="Q820" s="1">
        <f>[1]Industry!M$55</f>
        <v>13.491814261590568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1.1082000842047588</v>
      </c>
      <c r="G821" s="1">
        <f>[1]Industry!C$56</f>
        <v>1.4008628672659365</v>
      </c>
      <c r="H821" s="1">
        <f>[1]Industry!D$56</f>
        <v>3.5542027689752715</v>
      </c>
      <c r="I821" s="1">
        <f>[1]Industry!E$56</f>
        <v>5.9534967228643909</v>
      </c>
      <c r="J821" s="1">
        <f>[1]Industry!F$56</f>
        <v>7.6696342373554245</v>
      </c>
      <c r="K821" s="1">
        <f>[1]Industry!G$56</f>
        <v>9.5586125229360324</v>
      </c>
      <c r="L821" s="1">
        <f>[1]Industry!H$56</f>
        <v>11.309999825451568</v>
      </c>
      <c r="M821" s="1">
        <f>[1]Industry!I$56</f>
        <v>13.147633464503061</v>
      </c>
      <c r="N821" s="1">
        <f>[1]Industry!J$56</f>
        <v>13.147657528910091</v>
      </c>
      <c r="O821" s="1">
        <f>[1]Industry!K$56</f>
        <v>13.147683964889097</v>
      </c>
      <c r="P821" s="1">
        <f>[1]Industry!L$56</f>
        <v>13.147709712907442</v>
      </c>
      <c r="Q821" s="1">
        <f>[1]Industry!M$56</f>
        <v>13.147761880589794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49.866402155699298</v>
      </c>
      <c r="H822" s="1">
        <f>[1]Industry!D$3-([1]Industry!D$6-[1]Industry!D$70)</f>
        <v>51.516123459763278</v>
      </c>
      <c r="I822" s="1">
        <f>[1]Industry!E$3-([1]Industry!E$6-[1]Industry!E$70)</f>
        <v>52.937321083919443</v>
      </c>
      <c r="J822" s="1">
        <f>[1]Industry!F$3-([1]Industry!F$6-[1]Industry!F$70)</f>
        <v>52.564313052643215</v>
      </c>
      <c r="K822" s="1">
        <f>[1]Industry!G$3-([1]Industry!G$6-[1]Industry!G$70)</f>
        <v>52.040003533032348</v>
      </c>
      <c r="L822" s="1">
        <f>[1]Industry!H$3-([1]Industry!H$6-[1]Industry!H$70)</f>
        <v>51.335618328027721</v>
      </c>
      <c r="M822" s="1">
        <f>[1]Industry!I$3-([1]Industry!I$6-[1]Industry!I$70)</f>
        <v>51.994164608725413</v>
      </c>
      <c r="N822" s="1">
        <f>[1]Industry!J$3-([1]Industry!J$6-[1]Industry!J$70)</f>
        <v>52.689168708668547</v>
      </c>
      <c r="O822" s="1">
        <f>[1]Industry!K$3-([1]Industry!K$6-[1]Industry!K$70)</f>
        <v>54.256835561144712</v>
      </c>
      <c r="P822" s="1">
        <f>[1]Industry!L$3-([1]Industry!L$6-[1]Industry!L$70)</f>
        <v>52.784433991606768</v>
      </c>
      <c r="Q822" s="1">
        <f>[1]Industry!M$3-([1]Industry!M$6-[1]Industry!M$70)</f>
        <v>52.904708710677284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8.7635768355757886</v>
      </c>
      <c r="G823" s="1">
        <f t="shared" ref="G823:K823" si="1004">SUM(G824:G825)</f>
        <v>8.1568225326918817</v>
      </c>
      <c r="H823" s="1">
        <f t="shared" si="1004"/>
        <v>6.2558966921676413</v>
      </c>
      <c r="I823" s="1">
        <f t="shared" si="1004"/>
        <v>5.0959356276155532</v>
      </c>
      <c r="J823" s="1">
        <f t="shared" si="1004"/>
        <v>3.5932376399144208</v>
      </c>
      <c r="K823" s="1">
        <f t="shared" si="1004"/>
        <v>2.4018285088384137</v>
      </c>
      <c r="L823" s="1">
        <f t="shared" ref="L823:O823" si="1005">SUM(L824:L825)</f>
        <v>1.2502904331778648</v>
      </c>
      <c r="M823" s="1">
        <f t="shared" si="1005"/>
        <v>0.18126208368328728</v>
      </c>
      <c r="N823" s="1">
        <f t="shared" si="1005"/>
        <v>0.18124578560490687</v>
      </c>
      <c r="O823" s="1">
        <f t="shared" si="1005"/>
        <v>0.18123882257551652</v>
      </c>
      <c r="P823" s="1">
        <f>SUM(P824:P825)</f>
        <v>0.17427522217400651</v>
      </c>
      <c r="Q823" s="1">
        <f>SUM(Q824:Q825)</f>
        <v>0.17368196384011944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6.9177290705087939</v>
      </c>
      <c r="G824" s="1">
        <f>[1]Industry!C$57</f>
        <v>6.310989657123101</v>
      </c>
      <c r="H824" s="1">
        <f>[1]Industry!D$57</f>
        <v>6.2459732610842131</v>
      </c>
      <c r="I824" s="1">
        <f>[1]Industry!E$57</f>
        <v>5.0936093032179022</v>
      </c>
      <c r="J824" s="1">
        <f>[1]Industry!F$57</f>
        <v>3.5899442816437861</v>
      </c>
      <c r="K824" s="1">
        <f>[1]Industry!G$57</f>
        <v>2.3957380717035144</v>
      </c>
      <c r="L824" s="1">
        <f>[1]Industry!H$57</f>
        <v>1.2474828619036664</v>
      </c>
      <c r="M824" s="1">
        <f>[1]Industry!I$57</f>
        <v>0.18126208368328728</v>
      </c>
      <c r="N824" s="1">
        <f>[1]Industry!J$57</f>
        <v>0.18124578560490687</v>
      </c>
      <c r="O824" s="1">
        <f>[1]Industry!K$57</f>
        <v>0.18123882257551652</v>
      </c>
      <c r="P824" s="1">
        <f>[1]Industry!L$57</f>
        <v>0.17427522217400651</v>
      </c>
      <c r="Q824" s="1">
        <f>[1]Industry!M$57</f>
        <v>0.17368196384011944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1.8458477650669949</v>
      </c>
      <c r="G825" s="1">
        <f>[1]Industry!C$58</f>
        <v>1.8458328755687807</v>
      </c>
      <c r="H825" s="1">
        <f>[1]Industry!D$58</f>
        <v>9.9234310834279398E-3</v>
      </c>
      <c r="I825" s="1">
        <f>[1]Industry!E$58</f>
        <v>2.32632439765102E-3</v>
      </c>
      <c r="J825" s="1">
        <f>[1]Industry!F$58</f>
        <v>3.2933582706347738E-3</v>
      </c>
      <c r="K825" s="1">
        <f>[1]Industry!G$58</f>
        <v>6.0904371348995297E-3</v>
      </c>
      <c r="L825" s="1">
        <f>[1]Industry!H$58</f>
        <v>2.8075712741983845E-3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28.930331795692339</v>
      </c>
      <c r="G826" s="1">
        <f t="shared" ref="G826:K826" si="1006">SUM(G827:G829)</f>
        <v>24.310743097843986</v>
      </c>
      <c r="H826" s="1">
        <f t="shared" si="1006"/>
        <v>29.921543424392873</v>
      </c>
      <c r="I826" s="1">
        <f t="shared" si="1006"/>
        <v>23.955729279939021</v>
      </c>
      <c r="J826" s="1">
        <f t="shared" si="1006"/>
        <v>13.407489250164888</v>
      </c>
      <c r="K826" s="1">
        <f t="shared" si="1006"/>
        <v>9.3300933941034749</v>
      </c>
      <c r="L826" s="1">
        <f t="shared" ref="L826:O826" si="1007">SUM(L827:L829)</f>
        <v>6.6062883046236758</v>
      </c>
      <c r="M826" s="1">
        <f t="shared" si="1007"/>
        <v>4.9175366727701979</v>
      </c>
      <c r="N826" s="1">
        <f t="shared" si="1007"/>
        <v>3.6955578019508231</v>
      </c>
      <c r="O826" s="1">
        <f t="shared" si="1007"/>
        <v>3.9085785102231023</v>
      </c>
      <c r="P826" s="1">
        <f>SUM(P827:P829)</f>
        <v>3.6721663538868929</v>
      </c>
      <c r="Q826" s="1">
        <f>SUM(Q827:Q829)</f>
        <v>3.5926678039988942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28.61979471598907</v>
      </c>
      <c r="G827" s="1">
        <f>[1]Industry!C$59</f>
        <v>23.918198568940085</v>
      </c>
      <c r="H827" s="1">
        <f>[1]Industry!D$59</f>
        <v>29.019728311871472</v>
      </c>
      <c r="I827" s="1">
        <f>[1]Industry!E$59</f>
        <v>20.942476680738228</v>
      </c>
      <c r="J827" s="1">
        <f>[1]Industry!F$59</f>
        <v>10.380590510186845</v>
      </c>
      <c r="K827" s="1">
        <f>[1]Industry!G$59</f>
        <v>6.2695092088474702</v>
      </c>
      <c r="L827" s="1">
        <f>[1]Industry!H$59</f>
        <v>3.5438458861169524</v>
      </c>
      <c r="M827" s="1">
        <f>[1]Industry!I$59</f>
        <v>1.8099653716744397</v>
      </c>
      <c r="N827" s="1">
        <f>[1]Industry!J$59</f>
        <v>0.58799527174024036</v>
      </c>
      <c r="O827" s="1">
        <f>[1]Industry!K$59</f>
        <v>0.80103380069760655</v>
      </c>
      <c r="P827" s="1">
        <f>[1]Industry!L$59</f>
        <v>0.56462491997258957</v>
      </c>
      <c r="Q827" s="1">
        <f>[1]Industry!M$59</f>
        <v>0.48498227929302185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4.8388601025509279E-2</v>
      </c>
      <c r="I828" s="1">
        <f>[1]Industry!E$60</f>
        <v>2.1698469757436837E-2</v>
      </c>
      <c r="J828" s="1">
        <f>[1]Industry!F$60</f>
        <v>3.5302605835916101E-2</v>
      </c>
      <c r="K828" s="1">
        <f>[1]Industry!G$60</f>
        <v>6.8975972434270977E-2</v>
      </c>
      <c r="L828" s="1">
        <f>[1]Industry!H$60</f>
        <v>5.1897879709992711E-2</v>
      </c>
      <c r="M828" s="1">
        <f>[1]Industry!I$60</f>
        <v>7.8090439681347934E-2</v>
      </c>
      <c r="N828" s="1">
        <f>[1]Industry!J$60</f>
        <v>7.8070030311514674E-2</v>
      </c>
      <c r="O828" s="1">
        <f>[1]Industry!K$60</f>
        <v>7.8047683836287282E-2</v>
      </c>
      <c r="P828" s="1">
        <f>[1]Industry!L$60</f>
        <v>7.8025824468682128E-2</v>
      </c>
      <c r="Q828" s="1">
        <f>[1]Industry!M$60</f>
        <v>7.7991004147383622E-2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0.31053707970326883</v>
      </c>
      <c r="G829" s="1">
        <f>[1]Industry!C$68</f>
        <v>0.39254452890390074</v>
      </c>
      <c r="H829" s="1">
        <f>[1]Industry!D$68</f>
        <v>0.85342651149589388</v>
      </c>
      <c r="I829" s="1">
        <f>[1]Industry!E$68</f>
        <v>2.9915541294433585</v>
      </c>
      <c r="J829" s="1">
        <f>[1]Industry!F$68</f>
        <v>2.9915961341421258</v>
      </c>
      <c r="K829" s="1">
        <f>[1]Industry!G$68</f>
        <v>2.9916082128217329</v>
      </c>
      <c r="L829" s="1">
        <f>[1]Industry!H$68</f>
        <v>3.0105445387967307</v>
      </c>
      <c r="M829" s="1">
        <f>[1]Industry!I$68</f>
        <v>3.02948086141441</v>
      </c>
      <c r="N829" s="1">
        <f>[1]Industry!J$68</f>
        <v>3.0294924998990682</v>
      </c>
      <c r="O829" s="1">
        <f>[1]Industry!K$68</f>
        <v>3.0294970256892086</v>
      </c>
      <c r="P829" s="1">
        <f>[1]Industry!L$68</f>
        <v>3.0295156094456215</v>
      </c>
      <c r="Q829" s="1">
        <f>[1]Industry!M$68</f>
        <v>3.0296945205584889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2.3674265183054519</v>
      </c>
      <c r="G830" s="1">
        <f t="shared" ref="G830:O830" si="1010">G831</f>
        <v>2.307527647548691</v>
      </c>
      <c r="H830" s="1">
        <f t="shared" si="1010"/>
        <v>2.0209973779599742E-2</v>
      </c>
      <c r="I830" s="1">
        <f t="shared" si="1010"/>
        <v>1.8008285582334597E-3</v>
      </c>
      <c r="J830" s="1">
        <f t="shared" si="1010"/>
        <v>2.3943408099444587E-3</v>
      </c>
      <c r="K830" s="1">
        <f t="shared" si="1010"/>
        <v>4.9945808230128196E-3</v>
      </c>
      <c r="L830" s="1">
        <f t="shared" si="1010"/>
        <v>2.4157111396026438E-3</v>
      </c>
      <c r="M830" s="1">
        <f t="shared" si="1010"/>
        <v>4.126216244132493E-5</v>
      </c>
      <c r="N830" s="1">
        <f t="shared" si="1010"/>
        <v>6.6939009876591953E-5</v>
      </c>
      <c r="O830" s="1">
        <f t="shared" si="1010"/>
        <v>7.5959079633340214E-5</v>
      </c>
      <c r="P830" s="1">
        <f>P831</f>
        <v>7.8764127457473754E-5</v>
      </c>
      <c r="Q830" s="1">
        <f>Q831</f>
        <v>1.0715434530641382E-4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2.3674265183054519</v>
      </c>
      <c r="G831" s="1">
        <f>[1]Industry!C$61</f>
        <v>2.307527647548691</v>
      </c>
      <c r="H831" s="1">
        <f>[1]Industry!D$61</f>
        <v>2.0209973779599742E-2</v>
      </c>
      <c r="I831" s="1">
        <f>[1]Industry!E$61</f>
        <v>1.8008285582334597E-3</v>
      </c>
      <c r="J831" s="1">
        <f>[1]Industry!F$61</f>
        <v>2.3943408099444587E-3</v>
      </c>
      <c r="K831" s="1">
        <f>[1]Industry!G$61</f>
        <v>4.9945808230128196E-3</v>
      </c>
      <c r="L831" s="1">
        <f>[1]Industry!H$61</f>
        <v>2.4157111396026438E-3</v>
      </c>
      <c r="M831" s="1">
        <f>[1]Industry!I$61</f>
        <v>4.126216244132493E-5</v>
      </c>
      <c r="N831" s="1">
        <f>[1]Industry!J$61</f>
        <v>6.6939009876591953E-5</v>
      </c>
      <c r="O831" s="1">
        <f>[1]Industry!K$61</f>
        <v>7.5959079633340214E-5</v>
      </c>
      <c r="P831" s="1">
        <f>[1]Industry!L$61</f>
        <v>7.8764127457473754E-5</v>
      </c>
      <c r="Q831" s="1">
        <f>[1]Industry!M$61</f>
        <v>1.0715434530641382E-4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11.767373656126473</v>
      </c>
      <c r="G832" s="1">
        <f t="shared" ref="G832:K832" si="1011">G833+G843</f>
        <v>12.635455028900507</v>
      </c>
      <c r="H832" s="1">
        <f t="shared" si="1011"/>
        <v>12.568660581526945</v>
      </c>
      <c r="I832" s="1">
        <f t="shared" si="1011"/>
        <v>13.965224122964177</v>
      </c>
      <c r="J832" s="1">
        <f t="shared" si="1011"/>
        <v>13.588071534711741</v>
      </c>
      <c r="K832" s="1">
        <f t="shared" si="1011"/>
        <v>14.560770270310968</v>
      </c>
      <c r="L832" s="1">
        <f t="shared" ref="L832:O832" si="1012">L833+L843</f>
        <v>16.395289974394302</v>
      </c>
      <c r="M832" s="1">
        <f t="shared" si="1012"/>
        <v>20.055648238735877</v>
      </c>
      <c r="N832" s="1">
        <f t="shared" si="1012"/>
        <v>19.853511127590288</v>
      </c>
      <c r="O832" s="1">
        <f t="shared" si="1012"/>
        <v>19.332686086566632</v>
      </c>
      <c r="P832" s="1">
        <f>P833+P843</f>
        <v>18.81041521552455</v>
      </c>
      <c r="Q832" s="1">
        <f>Q833+Q843</f>
        <v>18.775043224179729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5.1850781521711999</v>
      </c>
      <c r="G833" s="1">
        <f>[1]Industry!C$62</f>
        <v>5.5675821175832523</v>
      </c>
      <c r="H833" s="1">
        <f>[1]Industry!D$62</f>
        <v>5.6974226720619781</v>
      </c>
      <c r="I833" s="1">
        <f>[1]Industry!E$62</f>
        <v>6.673447148951686</v>
      </c>
      <c r="J833" s="1">
        <f>[1]Industry!F$62</f>
        <v>6.5069417301626107</v>
      </c>
      <c r="K833" s="1">
        <f>[1]Industry!G$62</f>
        <v>7.3419746266860244</v>
      </c>
      <c r="L833" s="1">
        <f>[1]Industry!H$62</f>
        <v>9.6115196728153318</v>
      </c>
      <c r="M833" s="1">
        <f>[1]Industry!I$62</f>
        <v>12.4399467174912</v>
      </c>
      <c r="N833" s="1">
        <f>[1]Industry!J$62</f>
        <v>12.303914515473085</v>
      </c>
      <c r="O833" s="1">
        <f>[1]Industry!K$62</f>
        <v>12.222550501378295</v>
      </c>
      <c r="P833" s="1">
        <f>[1]Industry!L$62</f>
        <v>12.788970215193997</v>
      </c>
      <c r="Q833" s="1">
        <f>[1]Industry!M$62</f>
        <v>12.774611598802698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1.1112693727558205</v>
      </c>
      <c r="G834" s="1">
        <f t="shared" ref="G834:K834" si="1013">IFERROR(G793/G$792,0)*G$833</f>
        <v>1.9702179225568066</v>
      </c>
      <c r="H834" s="1">
        <f t="shared" si="1013"/>
        <v>8.9699563909900762E-2</v>
      </c>
      <c r="I834" s="1">
        <f t="shared" si="1013"/>
        <v>1.2377865611097176</v>
      </c>
      <c r="J834" s="1">
        <f t="shared" si="1013"/>
        <v>0.78035170493386408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1.2292625301930904E-2</v>
      </c>
      <c r="O834" s="1">
        <f t="shared" si="1014"/>
        <v>1.2837184938786028E-2</v>
      </c>
      <c r="P834" s="1">
        <f t="shared" ref="P834:Q842" si="1015">IFERROR(P793/P$792,0)*P$833</f>
        <v>1.7450608207966005E-2</v>
      </c>
      <c r="Q834" s="1">
        <f t="shared" si="1015"/>
        <v>2.7449551288796663E-2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0.97223548505306523</v>
      </c>
      <c r="G835" s="1">
        <f t="shared" si="1016"/>
        <v>0.10309039255525999</v>
      </c>
      <c r="H835" s="1">
        <f t="shared" si="1016"/>
        <v>6.8513613811809745E-2</v>
      </c>
      <c r="I835" s="1">
        <f t="shared" si="1016"/>
        <v>0.15900639513737033</v>
      </c>
      <c r="J835" s="1">
        <f t="shared" si="1016"/>
        <v>0.54859101295654344</v>
      </c>
      <c r="K835" s="1">
        <f t="shared" si="1016"/>
        <v>0.32349858734215842</v>
      </c>
      <c r="L835" s="1">
        <f t="shared" ref="L835:O835" si="1017">IFERROR(L794/L$792,0)*L$833</f>
        <v>9.6409288506594359E-2</v>
      </c>
      <c r="M835" s="1">
        <f t="shared" si="1017"/>
        <v>0.14275602234666401</v>
      </c>
      <c r="N835" s="1">
        <f t="shared" si="1017"/>
        <v>0.43671529958186578</v>
      </c>
      <c r="O835" s="1">
        <f t="shared" si="1017"/>
        <v>0.36134930731281645</v>
      </c>
      <c r="P835" s="1">
        <f t="shared" si="1015"/>
        <v>0.43961333072438996</v>
      </c>
      <c r="Q835" s="1">
        <f t="shared" si="1015"/>
        <v>0.43876832826552198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7.2270322046067877E-3</v>
      </c>
      <c r="L836" s="1">
        <f t="shared" ref="L836:O836" si="1018">IFERROR(L795/L$792,0)*L$833</f>
        <v>8.0109466912504975E-3</v>
      </c>
      <c r="M836" s="1">
        <f t="shared" si="1018"/>
        <v>8.2598866999605738E-2</v>
      </c>
      <c r="N836" s="1">
        <f t="shared" si="1018"/>
        <v>0.25251573027412638</v>
      </c>
      <c r="O836" s="1">
        <f t="shared" si="1018"/>
        <v>0.20898823509881076</v>
      </c>
      <c r="P836" s="1">
        <f t="shared" si="1015"/>
        <v>0.25423767966838978</v>
      </c>
      <c r="Q836" s="1">
        <f t="shared" si="1015"/>
        <v>0.25375346004284033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0</v>
      </c>
      <c r="J837" s="1">
        <f t="shared" si="1016"/>
        <v>3.2685124136958522E-3</v>
      </c>
      <c r="K837" s="1">
        <f t="shared" si="1016"/>
        <v>5.6793894422967678E-3</v>
      </c>
      <c r="L837" s="1">
        <f t="shared" ref="L837:O837" si="1019">IFERROR(L796/L$792,0)*L$833</f>
        <v>4.5297965151124223E-3</v>
      </c>
      <c r="M837" s="1">
        <f t="shared" si="1019"/>
        <v>4.4781578389178935E-3</v>
      </c>
      <c r="N837" s="1">
        <f t="shared" si="1019"/>
        <v>4.6495909682694164E-3</v>
      </c>
      <c r="O837" s="1">
        <f t="shared" si="1019"/>
        <v>4.8956550872305089E-3</v>
      </c>
      <c r="P837" s="1">
        <f t="shared" si="1015"/>
        <v>2.3179139036523513E-3</v>
      </c>
      <c r="Q837" s="1">
        <f t="shared" si="1015"/>
        <v>2.3012879782827096E-3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2.3123843735144991</v>
      </c>
      <c r="G838" s="1">
        <f t="shared" si="1016"/>
        <v>1.8741687393752713</v>
      </c>
      <c r="H838" s="1">
        <f t="shared" si="1016"/>
        <v>2.3770019981785322</v>
      </c>
      <c r="I838" s="1">
        <f t="shared" si="1016"/>
        <v>2.1429395994917102</v>
      </c>
      <c r="J838" s="1">
        <f t="shared" si="1016"/>
        <v>1.819694307238237</v>
      </c>
      <c r="K838" s="1">
        <f t="shared" si="1016"/>
        <v>1.4177239404640727</v>
      </c>
      <c r="L838" s="1">
        <f t="shared" ref="L838:O838" si="1020">IFERROR(L797/L$792,0)*L$833</f>
        <v>9.9175809454391493E-3</v>
      </c>
      <c r="M838" s="1">
        <f t="shared" si="1020"/>
        <v>3.1252134239257881E-3</v>
      </c>
      <c r="N838" s="1">
        <f t="shared" si="1020"/>
        <v>4.7504547208727273E-3</v>
      </c>
      <c r="O838" s="1">
        <f t="shared" si="1020"/>
        <v>3.9436100435775714E-3</v>
      </c>
      <c r="P838" s="1">
        <f t="shared" si="1015"/>
        <v>1.9563559502214999E-3</v>
      </c>
      <c r="Q838" s="1">
        <f t="shared" si="1015"/>
        <v>1.0535495175892323E-3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0.13267238093904485</v>
      </c>
      <c r="L839" s="1">
        <f t="shared" ref="L839:O839" si="1021">IFERROR(L798/L$792,0)*L$833</f>
        <v>1.1631289342275488</v>
      </c>
      <c r="M839" s="1">
        <f t="shared" si="1021"/>
        <v>2.095764339320203</v>
      </c>
      <c r="N839" s="1">
        <f t="shared" si="1021"/>
        <v>1.899274006751636</v>
      </c>
      <c r="O839" s="1">
        <f t="shared" si="1021"/>
        <v>1.898919410443735</v>
      </c>
      <c r="P839" s="1">
        <f t="shared" si="1015"/>
        <v>1.8992826606828157</v>
      </c>
      <c r="Q839" s="1">
        <f t="shared" si="1015"/>
        <v>1.8967295503983965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0.78918892084781567</v>
      </c>
      <c r="G840" s="1">
        <f t="shared" si="1016"/>
        <v>1.6201050630959144</v>
      </c>
      <c r="H840" s="1">
        <f t="shared" si="1016"/>
        <v>3.1622074961617361</v>
      </c>
      <c r="I840" s="1">
        <f t="shared" si="1016"/>
        <v>3.1337145932128876</v>
      </c>
      <c r="J840" s="1">
        <f t="shared" si="1016"/>
        <v>3.031311380852741</v>
      </c>
      <c r="K840" s="1">
        <f t="shared" si="1016"/>
        <v>1.8847259677147337</v>
      </c>
      <c r="L840" s="1">
        <f t="shared" ref="L840:O840" si="1022">IFERROR(L799/L$792,0)*L$833</f>
        <v>0.8717102561420933</v>
      </c>
      <c r="M840" s="1">
        <f t="shared" si="1022"/>
        <v>0.77746761264372033</v>
      </c>
      <c r="N840" s="1">
        <f t="shared" si="1022"/>
        <v>3.1998387805307033E-2</v>
      </c>
      <c r="O840" s="1">
        <f t="shared" si="1022"/>
        <v>1.5623895131793651E-2</v>
      </c>
      <c r="P840" s="1">
        <f t="shared" si="1015"/>
        <v>1.4104926043981789E-2</v>
      </c>
      <c r="Q840" s="1">
        <f t="shared" si="1015"/>
        <v>1.4827639396395182E-2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3.3679715894116087</v>
      </c>
      <c r="L841" s="1">
        <f t="shared" ref="L841:O841" si="1023">IFERROR(L800/L$792,0)*L$833</f>
        <v>7.2717974030702592</v>
      </c>
      <c r="M841" s="1">
        <f t="shared" si="1023"/>
        <v>8.6595750861992169</v>
      </c>
      <c r="N841" s="1">
        <f t="shared" si="1023"/>
        <v>8.591688624734056</v>
      </c>
      <c r="O841" s="1">
        <f t="shared" si="1023"/>
        <v>8.6338620336659044</v>
      </c>
      <c r="P841" s="1">
        <f t="shared" si="1015"/>
        <v>8.6212556698355076</v>
      </c>
      <c r="Q841" s="1">
        <f t="shared" si="1015"/>
        <v>8.6040287330052134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0</v>
      </c>
      <c r="J842" s="1">
        <f t="shared" si="1016"/>
        <v>0.32372481176752937</v>
      </c>
      <c r="K842" s="1">
        <f t="shared" si="1016"/>
        <v>0.20247573916750344</v>
      </c>
      <c r="L842" s="1">
        <f t="shared" ref="L842:O842" si="1024">IFERROR(L801/L$792,0)*L$833</f>
        <v>0.18601546671703276</v>
      </c>
      <c r="M842" s="1">
        <f t="shared" si="1024"/>
        <v>0.67418141871894643</v>
      </c>
      <c r="N842" s="1">
        <f t="shared" si="1024"/>
        <v>1.0700297953350209</v>
      </c>
      <c r="O842" s="1">
        <f t="shared" si="1024"/>
        <v>1.0821311696556424</v>
      </c>
      <c r="P842" s="1">
        <f t="shared" si="1015"/>
        <v>1.5387510701770726</v>
      </c>
      <c r="Q842" s="1">
        <f t="shared" si="1015"/>
        <v>1.5356994989096606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6.5822955039552733</v>
      </c>
      <c r="G843" s="1">
        <f>[1]Industry!C$63</f>
        <v>7.0678729113172549</v>
      </c>
      <c r="H843" s="1">
        <f>[1]Industry!D$63</f>
        <v>6.8712379094649672</v>
      </c>
      <c r="I843" s="1">
        <f>[1]Industry!E$63</f>
        <v>7.2917769740124898</v>
      </c>
      <c r="J843" s="1">
        <f>[1]Industry!F$63</f>
        <v>7.0811298045491302</v>
      </c>
      <c r="K843" s="1">
        <f>[1]Industry!G$63</f>
        <v>7.2187956436249436</v>
      </c>
      <c r="L843" s="1">
        <f>[1]Industry!H$63</f>
        <v>6.7837703015789712</v>
      </c>
      <c r="M843" s="1">
        <f>[1]Industry!I$63</f>
        <v>7.6157015212446755</v>
      </c>
      <c r="N843" s="1">
        <f>[1]Industry!J$63</f>
        <v>7.5495966121172016</v>
      </c>
      <c r="O843" s="1">
        <f>[1]Industry!K$63</f>
        <v>7.1101355851883383</v>
      </c>
      <c r="P843" s="1">
        <f>[1]Industry!L$63</f>
        <v>6.0214450003305542</v>
      </c>
      <c r="Q843" s="1">
        <f>[1]Industry!M$63</f>
        <v>6.00043162537703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5.3111478327563226</v>
      </c>
      <c r="G844" s="1">
        <f t="shared" ref="G844:O844" si="1025">G845</f>
        <v>6.2669555805559991</v>
      </c>
      <c r="H844" s="1">
        <f t="shared" si="1025"/>
        <v>5.8453865814127122</v>
      </c>
      <c r="I844" s="1">
        <f t="shared" si="1025"/>
        <v>6.8497943148393148</v>
      </c>
      <c r="J844" s="1">
        <f t="shared" si="1025"/>
        <v>6.8516637515676324</v>
      </c>
      <c r="K844" s="1">
        <f t="shared" si="1025"/>
        <v>6.787814979041296</v>
      </c>
      <c r="L844" s="1">
        <f t="shared" si="1025"/>
        <v>5.100405866321938</v>
      </c>
      <c r="M844" s="1">
        <f t="shared" si="1025"/>
        <v>5.1209801568756026</v>
      </c>
      <c r="N844" s="1">
        <f t="shared" si="1025"/>
        <v>5.0717587935974953</v>
      </c>
      <c r="O844" s="1">
        <f t="shared" si="1025"/>
        <v>6.6956594497886153</v>
      </c>
      <c r="P844" s="1">
        <f>P845</f>
        <v>5.0443959107757026</v>
      </c>
      <c r="Q844" s="1">
        <f>Q845</f>
        <v>5.0247970609880603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5.3111478327563226</v>
      </c>
      <c r="G845" s="1">
        <f>[1]Industry!C$64</f>
        <v>6.2669555805559991</v>
      </c>
      <c r="H845" s="1">
        <f>[1]Industry!D$64</f>
        <v>5.8453865814127122</v>
      </c>
      <c r="I845" s="1">
        <f>[1]Industry!E$64</f>
        <v>6.8497943148393148</v>
      </c>
      <c r="J845" s="1">
        <f>[1]Industry!F$64</f>
        <v>6.8516637515676324</v>
      </c>
      <c r="K845" s="1">
        <f>[1]Industry!G$64</f>
        <v>6.787814979041296</v>
      </c>
      <c r="L845" s="1">
        <f>[1]Industry!H$64</f>
        <v>5.100405866321938</v>
      </c>
      <c r="M845" s="1">
        <f>[1]Industry!I$64</f>
        <v>5.1209801568756026</v>
      </c>
      <c r="N845" s="1">
        <f>[1]Industry!J$64</f>
        <v>5.0717587935974953</v>
      </c>
      <c r="O845" s="1">
        <f>[1]Industry!K$64</f>
        <v>6.6956594497886153</v>
      </c>
      <c r="P845" s="1">
        <f>[1]Industry!L$64</f>
        <v>5.0443959107757026</v>
      </c>
      <c r="Q845" s="1">
        <f>[1]Industry!M$64</f>
        <v>5.0247970609880603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0.46155433776692539</v>
      </c>
      <c r="G846" s="1">
        <f t="shared" ref="G846:O846" si="1026">G847</f>
        <v>0.54459550441357152</v>
      </c>
      <c r="H846" s="1">
        <f t="shared" si="1026"/>
        <v>0.54459555661553638</v>
      </c>
      <c r="I846" s="1">
        <f t="shared" si="1026"/>
        <v>0.54462247734288038</v>
      </c>
      <c r="J846" s="1">
        <f t="shared" si="1026"/>
        <v>0.54732067579781707</v>
      </c>
      <c r="K846" s="1">
        <f t="shared" si="1026"/>
        <v>0.54734931982387147</v>
      </c>
      <c r="L846" s="1">
        <f t="shared" si="1026"/>
        <v>0.54735620875393676</v>
      </c>
      <c r="M846" s="1">
        <f t="shared" si="1026"/>
        <v>0.54736185962431083</v>
      </c>
      <c r="N846" s="1">
        <f t="shared" si="1026"/>
        <v>0.54736644035166393</v>
      </c>
      <c r="O846" s="1">
        <f t="shared" si="1026"/>
        <v>0.54738126976652668</v>
      </c>
      <c r="P846" s="1">
        <f>P847</f>
        <v>0.54739324655656685</v>
      </c>
      <c r="Q846" s="1">
        <f>Q847</f>
        <v>0.54755879268511376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0.46155433776692539</v>
      </c>
      <c r="G847" s="1">
        <f>[1]Industry!C$65</f>
        <v>0.54459550441357152</v>
      </c>
      <c r="H847" s="1">
        <f>[1]Industry!D$65</f>
        <v>0.54459555661553638</v>
      </c>
      <c r="I847" s="1">
        <f>[1]Industry!E$65</f>
        <v>0.54462247734288038</v>
      </c>
      <c r="J847" s="1">
        <f>[1]Industry!F$65</f>
        <v>0.54732067579781707</v>
      </c>
      <c r="K847" s="1">
        <f>[1]Industry!G$65</f>
        <v>0.54734931982387147</v>
      </c>
      <c r="L847" s="1">
        <f>[1]Industry!H$65</f>
        <v>0.54735620875393676</v>
      </c>
      <c r="M847" s="1">
        <f>[1]Industry!I$65</f>
        <v>0.54736185962431083</v>
      </c>
      <c r="N847" s="1">
        <f>[1]Industry!J$65</f>
        <v>0.54736644035166393</v>
      </c>
      <c r="O847" s="1">
        <f>[1]Industry!K$65</f>
        <v>0.54738126976652668</v>
      </c>
      <c r="P847" s="1">
        <f>[1]Industry!L$65</f>
        <v>0.54739324655656685</v>
      </c>
      <c r="Q847" s="1">
        <f>[1]Industry!M$65</f>
        <v>0.54755879268511376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4.1173916364538652</v>
      </c>
      <c r="G848" s="1">
        <f t="shared" ref="G848:O848" si="1027">G849</f>
        <v>4.2663402393015666</v>
      </c>
      <c r="H848" s="1">
        <f t="shared" si="1027"/>
        <v>2.9611820616625244</v>
      </c>
      <c r="I848" s="1">
        <f t="shared" si="1027"/>
        <v>2.9280875569312306</v>
      </c>
      <c r="J848" s="1">
        <f t="shared" si="1027"/>
        <v>2.8949035658870557</v>
      </c>
      <c r="K848" s="1">
        <f t="shared" si="1027"/>
        <v>2.8797376177814122</v>
      </c>
      <c r="L848" s="1">
        <f t="shared" si="1027"/>
        <v>2.9087247738999911</v>
      </c>
      <c r="M848" s="1">
        <f t="shared" si="1027"/>
        <v>1.7437818357415778E-2</v>
      </c>
      <c r="N848" s="1">
        <f t="shared" si="1027"/>
        <v>9.9423336121692973E-3</v>
      </c>
      <c r="O848" s="1">
        <f t="shared" si="1027"/>
        <v>6.2962108161728958E-3</v>
      </c>
      <c r="P848" s="1">
        <f>P849</f>
        <v>2.1145215637537701E-3</v>
      </c>
      <c r="Q848" s="1">
        <f>Q849</f>
        <v>1.0314141059560985E-3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4.1173916364538652</v>
      </c>
      <c r="G849" s="1">
        <f>[1]Industry!C$66</f>
        <v>4.2663402393015666</v>
      </c>
      <c r="H849" s="1">
        <f>[1]Industry!D$66</f>
        <v>2.9611820616625244</v>
      </c>
      <c r="I849" s="1">
        <f>[1]Industry!E$66</f>
        <v>2.9280875569312306</v>
      </c>
      <c r="J849" s="1">
        <f>[1]Industry!F$66</f>
        <v>2.8949035658870557</v>
      </c>
      <c r="K849" s="1">
        <f>[1]Industry!G$66</f>
        <v>2.8797376177814122</v>
      </c>
      <c r="L849" s="1">
        <f>[1]Industry!H$66</f>
        <v>2.9087247738999911</v>
      </c>
      <c r="M849" s="1">
        <f>[1]Industry!I$66</f>
        <v>1.7437818357415778E-2</v>
      </c>
      <c r="N849" s="1">
        <f>[1]Industry!J$66</f>
        <v>9.9423336121692973E-3</v>
      </c>
      <c r="O849" s="1">
        <f>[1]Industry!K$66</f>
        <v>6.2962108161728958E-3</v>
      </c>
      <c r="P849" s="1">
        <f>[1]Industry!L$66</f>
        <v>2.1145215637537701E-3</v>
      </c>
      <c r="Q849" s="1">
        <f>[1]Industry!M$66</f>
        <v>1.0314141059560985E-3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6.7642750765095919E-2</v>
      </c>
      <c r="G850" s="1">
        <f t="shared" ref="G850:O850" si="1028">G851</f>
        <v>8.5503539503673218E-2</v>
      </c>
      <c r="H850" s="1">
        <f t="shared" si="1028"/>
        <v>8.4031799744833421E-2</v>
      </c>
      <c r="I850" s="1">
        <f t="shared" si="1028"/>
        <v>8.5870284640821748E-2</v>
      </c>
      <c r="J850" s="1">
        <f t="shared" si="1028"/>
        <v>3.3876333507434075E-2</v>
      </c>
      <c r="K850" s="1">
        <f t="shared" si="1028"/>
        <v>8.3625438010341752E-2</v>
      </c>
      <c r="L850" s="1">
        <f t="shared" si="1028"/>
        <v>7.9955517976140103E-2</v>
      </c>
      <c r="M850" s="1">
        <f t="shared" si="1028"/>
        <v>8.8858855875961568E-2</v>
      </c>
      <c r="N850" s="1">
        <f t="shared" si="1028"/>
        <v>2.1693631842101591E-2</v>
      </c>
      <c r="O850" s="1">
        <f t="shared" si="1028"/>
        <v>9.5806802053960954E-3</v>
      </c>
      <c r="P850" s="1">
        <f>P851</f>
        <v>3.8444038961916688E-3</v>
      </c>
      <c r="Q850" s="1">
        <f>Q851</f>
        <v>6.4365729694693631E-3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6.7642750765095919E-2</v>
      </c>
      <c r="G851" s="1">
        <f>[1]Industry!C$67</f>
        <v>8.5503539503673218E-2</v>
      </c>
      <c r="H851" s="1">
        <f>[1]Industry!D$67</f>
        <v>8.4031799744833421E-2</v>
      </c>
      <c r="I851" s="1">
        <f>[1]Industry!E$67</f>
        <v>8.5870284640821748E-2</v>
      </c>
      <c r="J851" s="1">
        <f>[1]Industry!F$67</f>
        <v>3.3876333507434075E-2</v>
      </c>
      <c r="K851" s="1">
        <f>[1]Industry!G$67</f>
        <v>8.3625438010341752E-2</v>
      </c>
      <c r="L851" s="1">
        <f>[1]Industry!H$67</f>
        <v>7.9955517976140103E-2</v>
      </c>
      <c r="M851" s="1">
        <f>[1]Industry!I$67</f>
        <v>8.8858855875961568E-2</v>
      </c>
      <c r="N851" s="1">
        <f>[1]Industry!J$67</f>
        <v>2.1693631842101591E-2</v>
      </c>
      <c r="O851" s="1">
        <f>[1]Industry!K$67</f>
        <v>9.5806802053960954E-3</v>
      </c>
      <c r="P851" s="1">
        <f>[1]Industry!L$67</f>
        <v>3.8444038961916688E-3</v>
      </c>
      <c r="Q851" s="1">
        <f>[1]Industry!M$67</f>
        <v>6.4365729694693631E-3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0</v>
      </c>
      <c r="J852" s="1">
        <f t="shared" si="1029"/>
        <v>5.5716582684896423</v>
      </c>
      <c r="K852" s="1">
        <f t="shared" si="1029"/>
        <v>6.4378338547378986</v>
      </c>
      <c r="L852" s="1">
        <f t="shared" si="1029"/>
        <v>6.4380194673553115</v>
      </c>
      <c r="M852" s="1">
        <f t="shared" si="1029"/>
        <v>6.6287253315320749</v>
      </c>
      <c r="N852" s="1">
        <f t="shared" si="1029"/>
        <v>7.9325360107774854</v>
      </c>
      <c r="O852" s="1">
        <f t="shared" si="1029"/>
        <v>8.6393421992137966</v>
      </c>
      <c r="P852" s="1">
        <f>P853</f>
        <v>8.6394195288785536</v>
      </c>
      <c r="Q852" s="1">
        <f>Q853</f>
        <v>8.6396085065998491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5.5716582684896423</v>
      </c>
      <c r="K853" s="1">
        <f>[1]Industry!G$69</f>
        <v>6.4378338547378986</v>
      </c>
      <c r="L853" s="1">
        <f>[1]Industry!H$69</f>
        <v>6.4380194673553115</v>
      </c>
      <c r="M853" s="1">
        <f>[1]Industry!I$69</f>
        <v>6.6287253315320749</v>
      </c>
      <c r="N853" s="1">
        <f>[1]Industry!J$69</f>
        <v>7.9325360107774854</v>
      </c>
      <c r="O853" s="1">
        <f>[1]Industry!K$69</f>
        <v>8.6393421992137966</v>
      </c>
      <c r="P853" s="1">
        <f>[1]Industry!L$69</f>
        <v>8.6394195288785536</v>
      </c>
      <c r="Q853" s="1">
        <f>[1]Industry!M$69</f>
        <v>8.6396085065998491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4.8942123153740198</v>
      </c>
      <c r="H854" s="1">
        <f t="shared" si="1030"/>
        <v>4.8944078355110578</v>
      </c>
      <c r="I854" s="1">
        <f t="shared" si="1030"/>
        <v>5.1630418827252864</v>
      </c>
      <c r="J854" s="1">
        <f t="shared" si="1030"/>
        <v>12.314395425838994</v>
      </c>
      <c r="K854" s="1">
        <f t="shared" si="1030"/>
        <v>15.495153145074404</v>
      </c>
      <c r="L854" s="1">
        <f t="shared" ref="L854:O854" si="1031">SUM(L855:L856)</f>
        <v>19.305321364568357</v>
      </c>
      <c r="M854" s="1">
        <f t="shared" si="1031"/>
        <v>19.407236415687066</v>
      </c>
      <c r="N854" s="1">
        <f t="shared" si="1031"/>
        <v>19.407253427974421</v>
      </c>
      <c r="O854" s="1">
        <f t="shared" si="1031"/>
        <v>19.407243971146862</v>
      </c>
      <c r="P854" s="1">
        <f>SUM(P855:P856)</f>
        <v>19.407259518720551</v>
      </c>
      <c r="Q854" s="1">
        <f>SUM(Q855:Q856)</f>
        <v>19.407382162970304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0.85059773669550243</v>
      </c>
      <c r="H855" s="1">
        <f>[1]Industry!D$6-H856</f>
        <v>0.85063171744160204</v>
      </c>
      <c r="I855" s="1">
        <f>[1]Industry!E$6-I856</f>
        <v>0.89962773475347912</v>
      </c>
      <c r="J855" s="1">
        <f>[1]Industry!F$6-J856</f>
        <v>2.2407738039177243</v>
      </c>
      <c r="K855" s="1">
        <f>[1]Industry!G$6-K856</f>
        <v>3.3089693797541191</v>
      </c>
      <c r="L855" s="1">
        <f>[1]Industry!H$6-L856</f>
        <v>4.7053951007873334</v>
      </c>
      <c r="M855" s="1">
        <f>[1]Industry!I$6-M856</f>
        <v>4.7388945476766722</v>
      </c>
      <c r="N855" s="1">
        <f>[1]Industry!J$6-N856</f>
        <v>4.7387355145067893</v>
      </c>
      <c r="O855" s="1">
        <f>[1]Industry!K$6-O856</f>
        <v>4.7357992764499048</v>
      </c>
      <c r="P855" s="1">
        <f>[1]Industry!L$6-P856</f>
        <v>4.735803184624821</v>
      </c>
      <c r="Q855" s="1">
        <f>[1]Industry!M$6-Q856</f>
        <v>4.7359023230520272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4.0436145786785174</v>
      </c>
      <c r="H856" s="1">
        <f>[1]Industry!D$70</f>
        <v>4.0437761180694558</v>
      </c>
      <c r="I856" s="1">
        <f>[1]Industry!E$70</f>
        <v>4.2634141479718073</v>
      </c>
      <c r="J856" s="1">
        <f>[1]Industry!F$70</f>
        <v>10.073621621921269</v>
      </c>
      <c r="K856" s="1">
        <f>[1]Industry!G$70</f>
        <v>12.186183765320285</v>
      </c>
      <c r="L856" s="1">
        <f>[1]Industry!H$70</f>
        <v>14.599926263781024</v>
      </c>
      <c r="M856" s="1">
        <f>[1]Industry!I$70</f>
        <v>14.668341868010394</v>
      </c>
      <c r="N856" s="1">
        <f>[1]Industry!J$70</f>
        <v>14.668517913467632</v>
      </c>
      <c r="O856" s="1">
        <f>[1]Industry!K$70</f>
        <v>14.671444694696957</v>
      </c>
      <c r="P856" s="1">
        <f>[1]Industry!L$70</f>
        <v>14.67145633409573</v>
      </c>
      <c r="Q856" s="1">
        <f>[1]Industry!M$70</f>
        <v>14.671479839918277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1032">IFERROR(G820/G765,"-")</f>
        <v>0.84306236513985422</v>
      </c>
      <c r="H858" s="4">
        <f t="shared" si="1032"/>
        <v>0.84373276872970671</v>
      </c>
      <c r="I858" s="4">
        <f t="shared" si="1032"/>
        <v>0.84485010804613103</v>
      </c>
      <c r="J858" s="4">
        <f t="shared" si="1032"/>
        <v>0.84596744736255325</v>
      </c>
      <c r="K858" s="4">
        <f t="shared" si="1032"/>
        <v>0.84708478667897735</v>
      </c>
      <c r="L858" s="4">
        <f t="shared" ref="L858:O858" si="1033">IFERROR(L820/L765,"-")</f>
        <v>0.84820212599539813</v>
      </c>
      <c r="M858" s="4">
        <f t="shared" si="1033"/>
        <v>0.84931946531182279</v>
      </c>
      <c r="N858" s="4">
        <f t="shared" si="1033"/>
        <v>0.84931946531182279</v>
      </c>
      <c r="O858" s="4">
        <f t="shared" si="1033"/>
        <v>0.84931946531182367</v>
      </c>
      <c r="P858" s="4">
        <f t="shared" ref="P858:Q860" si="1034">IFERROR(P820/P765,"-")</f>
        <v>0.8493194653118239</v>
      </c>
      <c r="Q858" s="4">
        <f t="shared" si="1034"/>
        <v>0.84931946531182279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3.080980182251329</v>
      </c>
      <c r="G859" s="4">
        <f t="shared" si="1037"/>
        <v>3.105537477406914</v>
      </c>
      <c r="H859" s="4">
        <f t="shared" si="1037"/>
        <v>3.1423734201402875</v>
      </c>
      <c r="I859" s="4">
        <f t="shared" si="1037"/>
        <v>3.2037666580292496</v>
      </c>
      <c r="J859" s="4">
        <f t="shared" si="1037"/>
        <v>3.2651598959182064</v>
      </c>
      <c r="K859" s="4">
        <f t="shared" si="1037"/>
        <v>3.326553133807173</v>
      </c>
      <c r="L859" s="4">
        <f t="shared" ref="L859:O859" si="1038">IFERROR(L821/L766,"-")</f>
        <v>3.3879463716961311</v>
      </c>
      <c r="M859" s="4">
        <f t="shared" si="1038"/>
        <v>3.4493396095850897</v>
      </c>
      <c r="N859" s="4">
        <f t="shared" si="1038"/>
        <v>3.4493396095850901</v>
      </c>
      <c r="O859" s="4">
        <f t="shared" si="1038"/>
        <v>3.449339609585091</v>
      </c>
      <c r="P859" s="4">
        <f t="shared" si="1034"/>
        <v>3.4493396095850906</v>
      </c>
      <c r="Q859" s="4">
        <f t="shared" si="1034"/>
        <v>3.4493396095850919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0.99999999999999911</v>
      </c>
      <c r="H860" s="4">
        <f t="shared" si="1039"/>
        <v>1</v>
      </c>
      <c r="I860" s="4">
        <f t="shared" si="1039"/>
        <v>1.0000155657077558</v>
      </c>
      <c r="J860" s="4">
        <f t="shared" si="1039"/>
        <v>1.0000336298060413</v>
      </c>
      <c r="K860" s="4">
        <f t="shared" si="1039"/>
        <v>1.0000268326338</v>
      </c>
      <c r="L860" s="4">
        <f t="shared" ref="L860:O860" si="1040">IFERROR(L822/L767,"-")</f>
        <v>1.0015867583135274</v>
      </c>
      <c r="M860" s="4">
        <f t="shared" si="1040"/>
        <v>0.96202955748100483</v>
      </c>
      <c r="N860" s="4">
        <f t="shared" si="1040"/>
        <v>0.96247544698911225</v>
      </c>
      <c r="O860" s="4">
        <f t="shared" si="1040"/>
        <v>0.96310623813842711</v>
      </c>
      <c r="P860" s="4">
        <f t="shared" si="1034"/>
        <v>0.96221552522442844</v>
      </c>
      <c r="Q860" s="4">
        <f t="shared" si="1034"/>
        <v>0.96079731026043091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0.77746213224363458</v>
      </c>
      <c r="G861" s="4">
        <f t="shared" ref="G861:K862" si="1041">IFERROR(G824/G769,"-")</f>
        <v>0.77871988564932482</v>
      </c>
      <c r="H861" s="4">
        <f t="shared" si="1041"/>
        <v>0.78060651575785667</v>
      </c>
      <c r="I861" s="4">
        <f t="shared" si="1041"/>
        <v>0.78375089927207631</v>
      </c>
      <c r="J861" s="4">
        <f t="shared" si="1041"/>
        <v>0.7868952827862975</v>
      </c>
      <c r="K861" s="4">
        <f t="shared" si="1041"/>
        <v>0.79003966630051847</v>
      </c>
      <c r="L861" s="4">
        <f t="shared" ref="L861:O861" si="1042">IFERROR(L824/L769,"-")</f>
        <v>0.79318404981474011</v>
      </c>
      <c r="M861" s="4">
        <f t="shared" si="1042"/>
        <v>0.79632843332896086</v>
      </c>
      <c r="N861" s="4">
        <f t="shared" si="1042"/>
        <v>0.79632843332896064</v>
      </c>
      <c r="O861" s="4">
        <f t="shared" si="1042"/>
        <v>0.79632843332896086</v>
      </c>
      <c r="P861" s="4">
        <f>IFERROR(P824/P769,"-")</f>
        <v>0.79632843332896053</v>
      </c>
      <c r="Q861" s="4">
        <f>IFERROR(Q824/Q769,"-")</f>
        <v>0.7963284333289613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0.67612499999999964</v>
      </c>
      <c r="G862" s="4">
        <f t="shared" si="1041"/>
        <v>0.67904999999999993</v>
      </c>
      <c r="H862" s="4">
        <f t="shared" si="1041"/>
        <v>0.68343750000000025</v>
      </c>
      <c r="I862" s="4">
        <f t="shared" si="1041"/>
        <v>0.6907500000000002</v>
      </c>
      <c r="J862" s="4">
        <f t="shared" si="1041"/>
        <v>0.69806249999999936</v>
      </c>
      <c r="K862" s="4">
        <f t="shared" si="1041"/>
        <v>0.70537499999999964</v>
      </c>
      <c r="L862" s="4">
        <f t="shared" ref="L862:O862" si="1043">IFERROR(L825/L770,"-")</f>
        <v>0.71268749999999981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0.8054115565477018</v>
      </c>
      <c r="G863" s="4">
        <f t="shared" ref="G863:K865" si="1044">IFERROR(G827/G779,"-")</f>
        <v>0.80664699646739013</v>
      </c>
      <c r="H863" s="4">
        <f t="shared" si="1044"/>
        <v>0.80676188687620032</v>
      </c>
      <c r="I863" s="4">
        <f t="shared" si="1044"/>
        <v>0.80935273984816192</v>
      </c>
      <c r="J863" s="4">
        <f t="shared" si="1044"/>
        <v>0.82858663993189963</v>
      </c>
      <c r="K863" s="4">
        <f t="shared" si="1044"/>
        <v>0.8305126608179878</v>
      </c>
      <c r="L863" s="4">
        <f t="shared" ref="L863:O863" si="1045">IFERROR(L827/L779,"-")</f>
        <v>0.8407695408575746</v>
      </c>
      <c r="M863" s="4">
        <f t="shared" si="1045"/>
        <v>0.8409617421961656</v>
      </c>
      <c r="N863" s="4">
        <f t="shared" si="1045"/>
        <v>0.79832469305821208</v>
      </c>
      <c r="O863" s="4">
        <f t="shared" si="1045"/>
        <v>0.80685412784447474</v>
      </c>
      <c r="P863" s="4">
        <f t="shared" ref="P863:Q865" si="1046">IFERROR(P827/P779,"-")</f>
        <v>0.79703859512039421</v>
      </c>
      <c r="Q863" s="4">
        <f t="shared" si="1046"/>
        <v>0.7802733970129031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1.8953142539762753</v>
      </c>
      <c r="I864" s="4">
        <f t="shared" si="1044"/>
        <v>0.57506699801246941</v>
      </c>
      <c r="J864" s="4">
        <f t="shared" si="1044"/>
        <v>0.9358572769512663</v>
      </c>
      <c r="K864" s="4">
        <f t="shared" si="1044"/>
        <v>1.8290476447160979</v>
      </c>
      <c r="L864" s="4">
        <f t="shared" ref="L864:O864" si="1047">IFERROR(L828/L780,"-")</f>
        <v>1.3765704882158241</v>
      </c>
      <c r="M864" s="4">
        <f t="shared" si="1047"/>
        <v>2.072242431040614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0.6828279478228273</v>
      </c>
      <c r="G865" s="4">
        <f t="shared" si="1044"/>
        <v>0.66911726582634323</v>
      </c>
      <c r="H865" s="4">
        <f t="shared" si="1044"/>
        <v>0.69619206907778064</v>
      </c>
      <c r="I865" s="4">
        <f t="shared" si="1044"/>
        <v>0.70468060191677062</v>
      </c>
      <c r="J865" s="4">
        <f t="shared" si="1044"/>
        <v>0.70468232676958753</v>
      </c>
      <c r="K865" s="4">
        <f t="shared" si="1044"/>
        <v>0.70468414432713999</v>
      </c>
      <c r="L865" s="4">
        <f t="shared" ref="L865:O865" si="1048">IFERROR(L829/L781,"-")</f>
        <v>0.70914593925685521</v>
      </c>
      <c r="M865" s="4">
        <f t="shared" si="1048"/>
        <v>0.71360880907054258</v>
      </c>
      <c r="N865" s="4">
        <f t="shared" si="1048"/>
        <v>0.71999999999999986</v>
      </c>
      <c r="O865" s="4">
        <f t="shared" si="1048"/>
        <v>0.72000000000000008</v>
      </c>
      <c r="P865" s="4">
        <f t="shared" si="1046"/>
        <v>0.71999999999999964</v>
      </c>
      <c r="Q865" s="4">
        <f t="shared" si="1046"/>
        <v>0.72000000000000086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0.66499999999999992</v>
      </c>
      <c r="G866" s="4">
        <f t="shared" ref="G866:K866" si="1049">IFERROR(G831/G790,"-")</f>
        <v>0.66599999999999993</v>
      </c>
      <c r="H866" s="4">
        <f t="shared" si="1049"/>
        <v>0.66749999999999921</v>
      </c>
      <c r="I866" s="4">
        <f t="shared" si="1049"/>
        <v>0.67000000000000015</v>
      </c>
      <c r="J866" s="4">
        <f t="shared" si="1049"/>
        <v>0.67249999999999954</v>
      </c>
      <c r="K866" s="4">
        <f t="shared" si="1049"/>
        <v>0.67500000000000071</v>
      </c>
      <c r="L866" s="4">
        <f t="shared" ref="L866:O866" si="1050">IFERROR(L831/L790,"-")</f>
        <v>0.6775000000000001</v>
      </c>
      <c r="M866" s="4">
        <f t="shared" si="1050"/>
        <v>0.68000000000000083</v>
      </c>
      <c r="N866" s="4">
        <f t="shared" si="1050"/>
        <v>0.6800000000000006</v>
      </c>
      <c r="O866" s="4">
        <f t="shared" si="1050"/>
        <v>0.68000000000000038</v>
      </c>
      <c r="P866" s="4">
        <f>IFERROR(P831/P790,"-")</f>
        <v>0.68000000000000083</v>
      </c>
      <c r="Q866" s="4">
        <f>IFERROR(Q831/Q790,"-")</f>
        <v>0.6800000000000006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1.1948913682976714</v>
      </c>
      <c r="G867" s="4">
        <f t="shared" ref="G867:K867" si="1051">IFERROR(G834/G793,"-")</f>
        <v>0.9526584893860981</v>
      </c>
      <c r="H867" s="4">
        <f t="shared" si="1051"/>
        <v>0.93197685183396095</v>
      </c>
      <c r="I867" s="4">
        <f t="shared" si="1051"/>
        <v>0.95516339347585422</v>
      </c>
      <c r="J867" s="4">
        <f t="shared" si="1051"/>
        <v>0.93657671436245749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0.9477667676764342</v>
      </c>
      <c r="O867" s="4">
        <f t="shared" si="1052"/>
        <v>0.94672024648070396</v>
      </c>
      <c r="P867" s="4">
        <f t="shared" ref="P867:Q876" si="1053">IFERROR(P834/P793,"-")</f>
        <v>0.94534045238597575</v>
      </c>
      <c r="Q867" s="4">
        <f t="shared" si="1053"/>
        <v>0.94342996497593867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1.1948913682976714</v>
      </c>
      <c r="G868" s="4">
        <f t="shared" si="1054"/>
        <v>0.95265848938609821</v>
      </c>
      <c r="H868" s="4">
        <f t="shared" si="1054"/>
        <v>0.93197685183396084</v>
      </c>
      <c r="I868" s="4">
        <f t="shared" si="1054"/>
        <v>0.95516339347585422</v>
      </c>
      <c r="J868" s="4">
        <f t="shared" si="1054"/>
        <v>0.93657671436245737</v>
      </c>
      <c r="K868" s="4">
        <f t="shared" si="1054"/>
        <v>0.94282648056071561</v>
      </c>
      <c r="L868" s="4">
        <f t="shared" ref="L868:O868" si="1055">IFERROR(L835/L794,"-")</f>
        <v>0.94465926416057244</v>
      </c>
      <c r="M868" s="4">
        <f t="shared" si="1055"/>
        <v>0.94953971841644491</v>
      </c>
      <c r="N868" s="4">
        <f t="shared" si="1055"/>
        <v>0.9477667676764342</v>
      </c>
      <c r="O868" s="4">
        <f t="shared" si="1055"/>
        <v>0.94672024648070408</v>
      </c>
      <c r="P868" s="4">
        <f t="shared" si="1053"/>
        <v>0.94534045238597586</v>
      </c>
      <c r="Q868" s="4">
        <f t="shared" si="1053"/>
        <v>0.94342996497593878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0.94282648056071561</v>
      </c>
      <c r="L869" s="4">
        <f t="shared" ref="L869:O869" si="1056">IFERROR(L836/L795,"-")</f>
        <v>0.94465926416057255</v>
      </c>
      <c r="M869" s="4">
        <f t="shared" si="1056"/>
        <v>0.9495397184164448</v>
      </c>
      <c r="N869" s="4">
        <f t="shared" si="1056"/>
        <v>0.94776676767643397</v>
      </c>
      <c r="O869" s="4">
        <f t="shared" si="1056"/>
        <v>0.94672024648070408</v>
      </c>
      <c r="P869" s="4">
        <f t="shared" si="1053"/>
        <v>0.94534045238597586</v>
      </c>
      <c r="Q869" s="4">
        <f t="shared" si="1053"/>
        <v>0.94342996497593878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 t="str">
        <f t="shared" si="1054"/>
        <v>-</v>
      </c>
      <c r="J870" s="4">
        <f t="shared" si="1054"/>
        <v>0.93657671436245737</v>
      </c>
      <c r="K870" s="4">
        <f t="shared" si="1054"/>
        <v>0.94282648056071561</v>
      </c>
      <c r="L870" s="4">
        <f t="shared" ref="L870:O870" si="1057">IFERROR(L837/L796,"-")</f>
        <v>0.94465926416057244</v>
      </c>
      <c r="M870" s="4">
        <f t="shared" si="1057"/>
        <v>0.94953971841644469</v>
      </c>
      <c r="N870" s="4">
        <f t="shared" si="1057"/>
        <v>0.9477667676764342</v>
      </c>
      <c r="O870" s="4">
        <f t="shared" si="1057"/>
        <v>0.94672024648070396</v>
      </c>
      <c r="P870" s="4">
        <f t="shared" si="1053"/>
        <v>0.94534045238597575</v>
      </c>
      <c r="Q870" s="4">
        <f t="shared" si="1053"/>
        <v>0.94342996497593878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1.1948913682976714</v>
      </c>
      <c r="G871" s="4">
        <f t="shared" si="1054"/>
        <v>0.9526584893860981</v>
      </c>
      <c r="H871" s="4">
        <f t="shared" si="1054"/>
        <v>0.93197685183396084</v>
      </c>
      <c r="I871" s="4">
        <f t="shared" si="1054"/>
        <v>0.95516339347585422</v>
      </c>
      <c r="J871" s="4">
        <f t="shared" si="1054"/>
        <v>0.93657671436245737</v>
      </c>
      <c r="K871" s="4">
        <f t="shared" si="1054"/>
        <v>0.94282648056071572</v>
      </c>
      <c r="L871" s="4">
        <f t="shared" ref="L871:O871" si="1058">IFERROR(L838/L797,"-")</f>
        <v>0.94465926416057255</v>
      </c>
      <c r="M871" s="4">
        <f t="shared" si="1058"/>
        <v>0.94953971841644491</v>
      </c>
      <c r="N871" s="4">
        <f t="shared" si="1058"/>
        <v>0.9477667676764342</v>
      </c>
      <c r="O871" s="4">
        <f t="shared" si="1058"/>
        <v>0.94672024648070408</v>
      </c>
      <c r="P871" s="4">
        <f t="shared" si="1053"/>
        <v>0.94534045238597586</v>
      </c>
      <c r="Q871" s="4">
        <f t="shared" si="1053"/>
        <v>0.94342996497593878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0.94282648056071561</v>
      </c>
      <c r="L872" s="4">
        <f t="shared" ref="L872:O872" si="1059">IFERROR(L839/L798,"-")</f>
        <v>0.94465926416057255</v>
      </c>
      <c r="M872" s="4">
        <f t="shared" si="1059"/>
        <v>0.9495397184164448</v>
      </c>
      <c r="N872" s="4">
        <f t="shared" si="1059"/>
        <v>0.9477667676764342</v>
      </c>
      <c r="O872" s="4">
        <f t="shared" si="1059"/>
        <v>0.94672024648070396</v>
      </c>
      <c r="P872" s="4">
        <f t="shared" si="1053"/>
        <v>0.94534045238597586</v>
      </c>
      <c r="Q872" s="4">
        <f t="shared" si="1053"/>
        <v>0.9434299649759389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1.1948913682976712</v>
      </c>
      <c r="G873" s="4">
        <f t="shared" si="1054"/>
        <v>0.95265848938609798</v>
      </c>
      <c r="H873" s="4">
        <f t="shared" si="1054"/>
        <v>0.93197685183396095</v>
      </c>
      <c r="I873" s="4">
        <f t="shared" si="1054"/>
        <v>0.95516339347585422</v>
      </c>
      <c r="J873" s="4">
        <f t="shared" si="1054"/>
        <v>0.93657671436245749</v>
      </c>
      <c r="K873" s="4">
        <f t="shared" si="1054"/>
        <v>0.94282648056071561</v>
      </c>
      <c r="L873" s="4">
        <f t="shared" ref="L873:O873" si="1060">IFERROR(L840/L799,"-")</f>
        <v>0.94465926416057266</v>
      </c>
      <c r="M873" s="4">
        <f t="shared" si="1060"/>
        <v>0.9495397184164448</v>
      </c>
      <c r="N873" s="4">
        <f t="shared" si="1060"/>
        <v>0.9477667676764342</v>
      </c>
      <c r="O873" s="4">
        <f t="shared" si="1060"/>
        <v>0.94672024648070396</v>
      </c>
      <c r="P873" s="4">
        <f t="shared" si="1053"/>
        <v>0.94534045238597586</v>
      </c>
      <c r="Q873" s="4">
        <f t="shared" si="1053"/>
        <v>0.94342996497593878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0.94282648056071561</v>
      </c>
      <c r="L874" s="4">
        <f t="shared" ref="L874:O874" si="1061">IFERROR(L841/L800,"-")</f>
        <v>0.94465926416057255</v>
      </c>
      <c r="M874" s="4">
        <f t="shared" si="1061"/>
        <v>0.94953971841644491</v>
      </c>
      <c r="N874" s="4">
        <f t="shared" si="1061"/>
        <v>0.9477667676764342</v>
      </c>
      <c r="O874" s="4">
        <f t="shared" si="1061"/>
        <v>0.94672024648070408</v>
      </c>
      <c r="P874" s="4">
        <f t="shared" si="1053"/>
        <v>0.94534045238597586</v>
      </c>
      <c r="Q874" s="4">
        <f t="shared" si="1053"/>
        <v>0.94342996497593867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 t="str">
        <f t="shared" si="1054"/>
        <v>-</v>
      </c>
      <c r="J875" s="4">
        <f t="shared" si="1054"/>
        <v>0.93657671436245737</v>
      </c>
      <c r="K875" s="4">
        <f t="shared" si="1054"/>
        <v>0.94282648056071561</v>
      </c>
      <c r="L875" s="4">
        <f t="shared" ref="L875:O875" si="1062">IFERROR(L842/L801,"-")</f>
        <v>0.94465926416057255</v>
      </c>
      <c r="M875" s="4">
        <f t="shared" si="1062"/>
        <v>0.9495397184164448</v>
      </c>
      <c r="N875" s="4">
        <f t="shared" si="1062"/>
        <v>0.94776676767643409</v>
      </c>
      <c r="O875" s="4">
        <f t="shared" si="1062"/>
        <v>0.94672024648070408</v>
      </c>
      <c r="P875" s="4">
        <f t="shared" si="1053"/>
        <v>0.94534045238597586</v>
      </c>
      <c r="Q875" s="4">
        <f t="shared" si="1053"/>
        <v>0.94342996497593878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0.92447626236575098</v>
      </c>
      <c r="G876" s="4">
        <f t="shared" si="1054"/>
        <v>0.92645636412827226</v>
      </c>
      <c r="H876" s="4">
        <f t="shared" si="1054"/>
        <v>0.92942651677205479</v>
      </c>
      <c r="I876" s="4">
        <f t="shared" si="1054"/>
        <v>0.93437677117835838</v>
      </c>
      <c r="J876" s="4">
        <f t="shared" si="1054"/>
        <v>0.93932702558466263</v>
      </c>
      <c r="K876" s="4">
        <f>IFERROR(K843/K802,"-")</f>
        <v>0.944277279990965</v>
      </c>
      <c r="L876" s="4">
        <f t="shared" ref="L876:O876" si="1063">IFERROR(L843/L802,"-")</f>
        <v>0.94713863999548376</v>
      </c>
      <c r="M876" s="4">
        <f t="shared" si="1063"/>
        <v>0.94999999999999918</v>
      </c>
      <c r="N876" s="4">
        <f t="shared" si="1063"/>
        <v>0.95000000000000018</v>
      </c>
      <c r="O876" s="4">
        <f t="shared" si="1063"/>
        <v>0.95000000000000007</v>
      </c>
      <c r="P876" s="4">
        <f t="shared" si="1053"/>
        <v>0.95000000000000051</v>
      </c>
      <c r="Q876" s="4">
        <f t="shared" si="1053"/>
        <v>0.95000000000000018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64">IFERROR(G845/G804,"-")</f>
        <v>0.59066666666666701</v>
      </c>
      <c r="H877" s="4">
        <f t="shared" si="1064"/>
        <v>0.59166666666666645</v>
      </c>
      <c r="I877" s="4">
        <f t="shared" si="1064"/>
        <v>0.59333333333333294</v>
      </c>
      <c r="J877" s="4">
        <f t="shared" si="1064"/>
        <v>0.59499999999999931</v>
      </c>
      <c r="K877" s="4">
        <f t="shared" si="1064"/>
        <v>0.59666666666666768</v>
      </c>
      <c r="L877" s="4">
        <f t="shared" ref="L877:O877" si="1065">IFERROR(L845/L804,"-")</f>
        <v>0.59833333333333427</v>
      </c>
      <c r="M877" s="4">
        <f t="shared" si="1065"/>
        <v>0.6000000000000002</v>
      </c>
      <c r="N877" s="4">
        <f t="shared" si="1065"/>
        <v>0.60000000000000042</v>
      </c>
      <c r="O877" s="4">
        <f t="shared" si="1065"/>
        <v>0.60000000000000009</v>
      </c>
      <c r="P877" s="4">
        <f>IFERROR(P845/P804,"-")</f>
        <v>0.60000000000000053</v>
      </c>
      <c r="Q877" s="4">
        <f>IFERROR(Q845/Q804,"-")</f>
        <v>0.60000000000000053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0.73750000000000004</v>
      </c>
      <c r="G878" s="4">
        <f t="shared" ref="G878:K878" si="1066">IFERROR(G847/G806,"-")</f>
        <v>0.73833333333333317</v>
      </c>
      <c r="H878" s="4">
        <f t="shared" si="1066"/>
        <v>0.73958333333333282</v>
      </c>
      <c r="I878" s="4">
        <f t="shared" si="1066"/>
        <v>0.74166666666666703</v>
      </c>
      <c r="J878" s="4">
        <f t="shared" si="1066"/>
        <v>0.7437499999999988</v>
      </c>
      <c r="K878" s="4">
        <f t="shared" si="1066"/>
        <v>0.74583333333333379</v>
      </c>
      <c r="L878" s="4">
        <f t="shared" ref="L878:O878" si="1067">IFERROR(L847/L806,"-")</f>
        <v>0.74791666666666656</v>
      </c>
      <c r="M878" s="4">
        <f t="shared" si="1067"/>
        <v>0.75000000000000044</v>
      </c>
      <c r="N878" s="4">
        <f t="shared" si="1067"/>
        <v>0.75000000000000011</v>
      </c>
      <c r="O878" s="4">
        <f t="shared" si="1067"/>
        <v>0.75000000000000022</v>
      </c>
      <c r="P878" s="4">
        <f>IFERROR(P847/P806,"-")</f>
        <v>0.75000000000000022</v>
      </c>
      <c r="Q878" s="4">
        <f>IFERROR(Q847/Q806,"-")</f>
        <v>0.74999999999999989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0.52800000000000069</v>
      </c>
      <c r="G879" s="4">
        <f t="shared" ref="G879:K879" si="1068">IFERROR(G849/G808,"-")</f>
        <v>0.52800000000000002</v>
      </c>
      <c r="H879" s="4">
        <f t="shared" si="1068"/>
        <v>0.52800000000000025</v>
      </c>
      <c r="I879" s="4">
        <f t="shared" si="1068"/>
        <v>0.52799999999999914</v>
      </c>
      <c r="J879" s="4">
        <f t="shared" si="1068"/>
        <v>0.52799999999999958</v>
      </c>
      <c r="K879" s="4">
        <f t="shared" si="1068"/>
        <v>0.52800000000000025</v>
      </c>
      <c r="L879" s="4">
        <f t="shared" ref="L879:O879" si="1069">IFERROR(L849/L808,"-")</f>
        <v>0.53600000000000014</v>
      </c>
      <c r="M879" s="4">
        <f t="shared" si="1069"/>
        <v>0.54400000000000026</v>
      </c>
      <c r="N879" s="4">
        <f t="shared" si="1069"/>
        <v>0.54399999999999959</v>
      </c>
      <c r="O879" s="4">
        <f t="shared" si="1069"/>
        <v>0.54399999999999971</v>
      </c>
      <c r="P879" s="4">
        <f>IFERROR(P849/P808,"-")</f>
        <v>0.54399999999999993</v>
      </c>
      <c r="Q879" s="4">
        <f>IFERROR(Q849/Q808,"-")</f>
        <v>0.54399999999999948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 t="str">
        <f t="shared" si="1072"/>
        <v>-</v>
      </c>
      <c r="J881" s="4">
        <f t="shared" si="1072"/>
        <v>0.77714528004244376</v>
      </c>
      <c r="K881" s="4">
        <f t="shared" si="1072"/>
        <v>0.79177271865144383</v>
      </c>
      <c r="L881" s="4">
        <f t="shared" ref="L881:O881" si="1073">IFERROR(L853/L814,"-")</f>
        <v>0.79749487169981226</v>
      </c>
      <c r="M881" s="4">
        <f t="shared" si="1073"/>
        <v>0.80543393255250062</v>
      </c>
      <c r="N881" s="4">
        <f t="shared" si="1073"/>
        <v>0.81056350083716655</v>
      </c>
      <c r="O881" s="4">
        <f t="shared" si="1073"/>
        <v>0.81068749974053833</v>
      </c>
      <c r="P881" s="4">
        <f>IFERROR(P853/P814,"-")</f>
        <v>0.81145672360265186</v>
      </c>
      <c r="Q881" s="4">
        <f>IFERROR(Q853/Q814,"-")</f>
        <v>0.81263383877178996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140.10135752425296</v>
      </c>
      <c r="G882" s="17">
        <f t="shared" si="1074"/>
        <v>137.05461885643808</v>
      </c>
      <c r="H882" s="17">
        <f t="shared" si="1074"/>
        <v>130.57100646244263</v>
      </c>
      <c r="I882" s="17">
        <f t="shared" si="1074"/>
        <v>128.91021726493369</v>
      </c>
      <c r="J882" s="17">
        <f t="shared" si="1074"/>
        <v>127.1619376832527</v>
      </c>
      <c r="K882" s="17">
        <f t="shared" si="1074"/>
        <v>126.35013651826424</v>
      </c>
      <c r="L882" s="17">
        <f t="shared" ref="L882:O882" si="1075">L883+L887+L894+L905+L913+L915+L917+L919+L923</f>
        <v>123.16521449403591</v>
      </c>
      <c r="M882" s="17">
        <f t="shared" si="1075"/>
        <v>114.11169694869605</v>
      </c>
      <c r="N882" s="17">
        <f t="shared" si="1075"/>
        <v>112.71499278112826</v>
      </c>
      <c r="O882" s="17">
        <f t="shared" si="1075"/>
        <v>113.71432127922236</v>
      </c>
      <c r="P882" s="17">
        <f>P883+P887+P894+P905+P913+P915+P917+P919+P923</f>
        <v>113.82724776128136</v>
      </c>
      <c r="Q882" s="17">
        <f>Q883+Q887+Q894+Q905+Q913+Q915+Q917+Q919+Q923</f>
        <v>115.02331283916472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60.950037340892834</v>
      </c>
      <c r="G883" s="1">
        <f>[1]Services!C$11</f>
        <v>60.130153270112118</v>
      </c>
      <c r="H883" s="1">
        <f>[1]Services!D$11</f>
        <v>65.117319785073903</v>
      </c>
      <c r="I883" s="1">
        <f>[1]Services!E$11</f>
        <v>65.42016367566066</v>
      </c>
      <c r="J883" s="1">
        <f>[1]Services!F$11</f>
        <v>65.387727204824714</v>
      </c>
      <c r="K883" s="1">
        <f>[1]Services!G$11</f>
        <v>65.526686444794521</v>
      </c>
      <c r="L883" s="1">
        <f>[1]Services!H$11</f>
        <v>64.771477181364176</v>
      </c>
      <c r="M883" s="1">
        <f>[1]Services!I$11</f>
        <v>66.343352658008172</v>
      </c>
      <c r="N883" s="1">
        <f>[1]Services!J$11</f>
        <v>68.028212263231538</v>
      </c>
      <c r="O883" s="1">
        <f>[1]Services!K$11</f>
        <v>69.816050535145692</v>
      </c>
      <c r="P883" s="1">
        <f>[1]Services!L$11</f>
        <v>70.143359948655871</v>
      </c>
      <c r="Q883" s="1">
        <f>[1]Services!M$11</f>
        <v>71.28404629843223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2.6236280692834097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3.02421130502545E-3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2.1197485179287865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1.8231743377195104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1.5224483807937357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1.2575693616201402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0.94181548995341124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0.71018981816271476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0.9894118762846833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1.6703226992695941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0.77664965728280666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0.75638104700470377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1.3316346966969805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1.4252081302078907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1.4592623770366999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1.5270526072692459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1.5731500257504132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1.6117199225973522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1.6949709090621545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4.0221658368988447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4.3796835805656054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4.6313293551169492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5.042042896821072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5.4299982611195921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58.701920928599201</v>
      </c>
      <c r="H886" s="1">
        <f>[1]Services!D$11-[1]Services!D$28</f>
        <v>61.538308890108418</v>
      </c>
      <c r="I886" s="1">
        <f>[1]Services!E$11-[1]Services!E$28</f>
        <v>62.069936730671905</v>
      </c>
      <c r="J886" s="1">
        <f>[1]Services!F$11-[1]Services!F$28</f>
        <v>62.292128798280565</v>
      </c>
      <c r="K886" s="1">
        <f>[1]Services!G$11-[1]Services!G$28</f>
        <v>62.657397160577027</v>
      </c>
      <c r="L886" s="1">
        <f>[1]Services!H$11-[1]Services!H$28</f>
        <v>62.134690782348613</v>
      </c>
      <c r="M886" s="1">
        <f>[1]Services!I$11-[1]Services!I$28</f>
        <v>61.610997002946611</v>
      </c>
      <c r="N886" s="1">
        <f>[1]Services!J$11-[1]Services!J$28</f>
        <v>62.659116806381249</v>
      </c>
      <c r="O886" s="1">
        <f>[1]Services!K$11-[1]Services!K$28</f>
        <v>63.514398480759148</v>
      </c>
      <c r="P886" s="1">
        <f>[1]Services!L$11-[1]Services!L$28</f>
        <v>64.324667394551994</v>
      </c>
      <c r="Q886" s="1">
        <f>[1]Services!M$11-[1]Services!M$28</f>
        <v>65.097666990307928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30.256665896449324</v>
      </c>
      <c r="G887" s="1">
        <f t="shared" ref="G887:O887" si="1078">G888</f>
        <v>25.547254319841723</v>
      </c>
      <c r="H887" s="1">
        <f t="shared" si="1078"/>
        <v>19.132819819771193</v>
      </c>
      <c r="I887" s="1">
        <f t="shared" si="1078"/>
        <v>15.857683220446731</v>
      </c>
      <c r="J887" s="1">
        <f t="shared" si="1078"/>
        <v>8.7653906876723582</v>
      </c>
      <c r="K887" s="1">
        <f t="shared" si="1078"/>
        <v>5.9727732994690248</v>
      </c>
      <c r="L887" s="1">
        <f t="shared" si="1078"/>
        <v>3.1624646579364857</v>
      </c>
      <c r="M887" s="1">
        <f t="shared" si="1078"/>
        <v>0.86659883678862404</v>
      </c>
      <c r="N887" s="1">
        <f t="shared" si="1078"/>
        <v>0.85350526061779153</v>
      </c>
      <c r="O887" s="1">
        <f t="shared" si="1078"/>
        <v>0.85970198199581227</v>
      </c>
      <c r="P887" s="1">
        <f>P888</f>
        <v>0.86003270550475608</v>
      </c>
      <c r="Q887" s="1">
        <f>Q888</f>
        <v>0.86009895036973727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30.256665896449324</v>
      </c>
      <c r="G888" s="1">
        <f t="shared" ref="G888:K888" si="1079">SUM(G891,G893)</f>
        <v>25.547254319841723</v>
      </c>
      <c r="H888" s="1">
        <f t="shared" si="1079"/>
        <v>19.132819819771193</v>
      </c>
      <c r="I888" s="1">
        <f t="shared" si="1079"/>
        <v>15.857683220446731</v>
      </c>
      <c r="J888" s="1">
        <f t="shared" si="1079"/>
        <v>8.7653906876723582</v>
      </c>
      <c r="K888" s="1">
        <f t="shared" si="1079"/>
        <v>5.9727732994690248</v>
      </c>
      <c r="L888" s="1">
        <f t="shared" ref="L888:O888" si="1080">SUM(L891,L893)</f>
        <v>3.1624646579364857</v>
      </c>
      <c r="M888" s="1">
        <f t="shared" si="1080"/>
        <v>0.86659883678862404</v>
      </c>
      <c r="N888" s="1">
        <f t="shared" si="1080"/>
        <v>0.85350526061779153</v>
      </c>
      <c r="O888" s="1">
        <f t="shared" si="1080"/>
        <v>0.85970198199581227</v>
      </c>
      <c r="P888" s="1">
        <f>SUM(P891,P893)</f>
        <v>0.86003270550475608</v>
      </c>
      <c r="Q888" s="1">
        <f>SUM(Q891,Q893)</f>
        <v>0.86009895036973727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30.256665896449324</v>
      </c>
      <c r="G889" s="1">
        <f t="shared" ref="G889:O889" si="1081">G890</f>
        <v>25.547254319841723</v>
      </c>
      <c r="H889" s="1">
        <f t="shared" si="1081"/>
        <v>19.132808910804375</v>
      </c>
      <c r="I889" s="1">
        <f t="shared" si="1081"/>
        <v>15.856989417352237</v>
      </c>
      <c r="J889" s="1">
        <f t="shared" si="1081"/>
        <v>8.7619376177998571</v>
      </c>
      <c r="K889" s="1">
        <f t="shared" si="1081"/>
        <v>5.970627238483071</v>
      </c>
      <c r="L889" s="1">
        <f t="shared" si="1081"/>
        <v>3.1596411767381967</v>
      </c>
      <c r="M889" s="1">
        <f t="shared" si="1081"/>
        <v>1.4589363625244467E-5</v>
      </c>
      <c r="N889" s="1">
        <f t="shared" si="1081"/>
        <v>5.1543123172801803E-5</v>
      </c>
      <c r="O889" s="1">
        <f t="shared" si="1081"/>
        <v>5.5704157224792316E-5</v>
      </c>
      <c r="P889" s="1">
        <f>P890</f>
        <v>6.0444498108533457E-5</v>
      </c>
      <c r="Q889" s="1">
        <f>Q890</f>
        <v>8.769069073850457E-5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30.256665896449324</v>
      </c>
      <c r="G890" s="1">
        <f>[1]Services!C$12</f>
        <v>25.547254319841723</v>
      </c>
      <c r="H890" s="1">
        <f>[1]Services!D$12</f>
        <v>19.132808910804375</v>
      </c>
      <c r="I890" s="1">
        <f>[1]Services!E$12</f>
        <v>15.856989417352237</v>
      </c>
      <c r="J890" s="1">
        <f>[1]Services!F$12</f>
        <v>8.7619376177998571</v>
      </c>
      <c r="K890" s="1">
        <f>[1]Services!G$12</f>
        <v>5.970627238483071</v>
      </c>
      <c r="L890" s="1">
        <f>[1]Services!H$12</f>
        <v>3.1596411767381967</v>
      </c>
      <c r="M890" s="1">
        <f>[1]Services!I$12</f>
        <v>1.4589363625244467E-5</v>
      </c>
      <c r="N890" s="1">
        <f>[1]Services!J$12</f>
        <v>5.1543123172801803E-5</v>
      </c>
      <c r="O890" s="1">
        <f>[1]Services!K$12</f>
        <v>5.5704157224792316E-5</v>
      </c>
      <c r="P890" s="1">
        <f>[1]Services!L$12</f>
        <v>6.0444498108533457E-5</v>
      </c>
      <c r="Q890" s="1">
        <f>[1]Services!M$12</f>
        <v>8.769069073850457E-5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30.256665896449324</v>
      </c>
      <c r="G891" s="1">
        <f t="shared" ref="G891:K891" si="1082">G890</f>
        <v>25.547254319841723</v>
      </c>
      <c r="H891" s="1">
        <f t="shared" si="1082"/>
        <v>19.132808910804375</v>
      </c>
      <c r="I891" s="1">
        <f t="shared" si="1082"/>
        <v>15.856989417352237</v>
      </c>
      <c r="J891" s="1">
        <f t="shared" si="1082"/>
        <v>8.7619376177998571</v>
      </c>
      <c r="K891" s="1">
        <f t="shared" si="1082"/>
        <v>5.970627238483071</v>
      </c>
      <c r="L891" s="1">
        <f t="shared" ref="L891:O891" si="1083">L890</f>
        <v>3.1596411767381967</v>
      </c>
      <c r="M891" s="1">
        <f t="shared" si="1083"/>
        <v>1.4589363625244467E-5</v>
      </c>
      <c r="N891" s="1">
        <f t="shared" si="1083"/>
        <v>5.1543123172801803E-5</v>
      </c>
      <c r="O891" s="1">
        <f t="shared" si="1083"/>
        <v>5.5704157224792316E-5</v>
      </c>
      <c r="P891" s="1">
        <f>P890</f>
        <v>6.0444498108533457E-5</v>
      </c>
      <c r="Q891" s="1">
        <f>Q890</f>
        <v>8.769069073850457E-5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1.0908966818032569E-5</v>
      </c>
      <c r="I892">
        <f t="shared" si="1084"/>
        <v>6.9380309449427601E-4</v>
      </c>
      <c r="J892">
        <f t="shared" si="1084"/>
        <v>3.4530698725006911E-3</v>
      </c>
      <c r="K892">
        <f t="shared" si="1084"/>
        <v>2.1460609859535081E-3</v>
      </c>
      <c r="L892">
        <f t="shared" si="1084"/>
        <v>2.8234811982890346E-3</v>
      </c>
      <c r="M892">
        <f t="shared" si="1084"/>
        <v>0.86658424742499884</v>
      </c>
      <c r="N892">
        <f t="shared" si="1084"/>
        <v>0.85345371749461874</v>
      </c>
      <c r="O892">
        <f t="shared" si="1084"/>
        <v>0.85964627783858749</v>
      </c>
      <c r="P892">
        <f>P893</f>
        <v>0.85997226100664759</v>
      </c>
      <c r="Q892">
        <f>Q893</f>
        <v>0.86001125967899872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1.0908966818032569E-5</v>
      </c>
      <c r="I893">
        <f>[1]Services!E$13</f>
        <v>6.9380309449427601E-4</v>
      </c>
      <c r="J893">
        <f>[1]Services!F$13</f>
        <v>3.4530698725006911E-3</v>
      </c>
      <c r="K893">
        <f>[1]Services!G$13</f>
        <v>2.1460609859535081E-3</v>
      </c>
      <c r="L893">
        <f>[1]Services!H$13</f>
        <v>2.8234811982890346E-3</v>
      </c>
      <c r="M893">
        <f>[1]Services!I$13</f>
        <v>0.86658424742499884</v>
      </c>
      <c r="N893">
        <f>[1]Services!J$13</f>
        <v>0.85345371749461874</v>
      </c>
      <c r="O893">
        <f>[1]Services!K$13</f>
        <v>0.85964627783858749</v>
      </c>
      <c r="P893">
        <f>[1]Services!L$13</f>
        <v>0.85997226100664759</v>
      </c>
      <c r="Q893">
        <f>[1]Services!M$13</f>
        <v>0.86001125967899872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26.951021250313691</v>
      </c>
      <c r="G894" s="1">
        <f t="shared" ref="G894:K894" si="1085">SUM(G895:G897)</f>
        <v>28.287050024726689</v>
      </c>
      <c r="H894" s="1">
        <f t="shared" si="1085"/>
        <v>23.409919340577513</v>
      </c>
      <c r="I894" s="1">
        <f t="shared" si="1085"/>
        <v>23.920132819204174</v>
      </c>
      <c r="J894" s="1">
        <f t="shared" si="1085"/>
        <v>24.716840201838782</v>
      </c>
      <c r="K894" s="1">
        <f t="shared" si="1085"/>
        <v>22.609124565169083</v>
      </c>
      <c r="L894" s="1">
        <f t="shared" ref="L894:O894" si="1086">SUM(L895:L897)</f>
        <v>10.254527568399848</v>
      </c>
      <c r="M894" s="1">
        <f t="shared" si="1086"/>
        <v>8.5767333564316708</v>
      </c>
      <c r="N894" s="1">
        <f t="shared" si="1086"/>
        <v>8.4152852432927645</v>
      </c>
      <c r="O894" s="1">
        <f t="shared" si="1086"/>
        <v>8.4042830443663696</v>
      </c>
      <c r="P894" s="1">
        <f>SUM(P895:P897)</f>
        <v>8.7694793542694658</v>
      </c>
      <c r="Q894" s="1">
        <f>SUM(Q895:Q897)</f>
        <v>8.743595011221915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25.548714563647028</v>
      </c>
      <c r="G895" s="1">
        <f>SUM([1]Services!C$14:C$15)</f>
        <v>26.74979703788738</v>
      </c>
      <c r="H895" s="1">
        <f>SUM([1]Services!D$14:D$15)</f>
        <v>22.10594212264143</v>
      </c>
      <c r="I895" s="1">
        <f>SUM([1]Services!E$14:E$15)</f>
        <v>22.522384873474653</v>
      </c>
      <c r="J895" s="1">
        <f>SUM([1]Services!F$14:F$15)</f>
        <v>22.820904459151603</v>
      </c>
      <c r="K895" s="1">
        <f>SUM([1]Services!G$14:G$15)</f>
        <v>18.831753667397802</v>
      </c>
      <c r="L895" s="1">
        <f>SUM([1]Services!H$14:H$15)</f>
        <v>6.470134963955676</v>
      </c>
      <c r="M895" s="1">
        <f>SUM([1]Services!I$14:I$15)</f>
        <v>4.7451589496560684</v>
      </c>
      <c r="N895" s="1">
        <f>SUM([1]Services!J$14:J$15)</f>
        <v>4.6554534620940435</v>
      </c>
      <c r="O895" s="1">
        <f>SUM([1]Services!K$14:K$15)</f>
        <v>4.4953035220974149</v>
      </c>
      <c r="P895" s="1">
        <f>SUM([1]Services!L$14:L$15)</f>
        <v>4.611054722366517</v>
      </c>
      <c r="Q895" s="1">
        <f>SUM([1]Services!M$14:M$15)</f>
        <v>4.5765568289509222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6.6230984421159819E-3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5.8936551769090987E-3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4.8418004427353889E-2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0.11185767994370384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0.10803599977598115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0.15751484286076978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9.1910900834940926E-2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0.24374701396313883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0.1746184858679895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0.19105892483078823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1.4023066866666636</v>
      </c>
      <c r="G897" s="1">
        <f>[1]Services!C$16</f>
        <v>1.5372529868393088</v>
      </c>
      <c r="H897" s="1">
        <f>[1]Services!D$16</f>
        <v>1.2973541194939673</v>
      </c>
      <c r="I897" s="1">
        <f>[1]Services!E$16</f>
        <v>1.391854290552611</v>
      </c>
      <c r="J897" s="1">
        <f>[1]Services!F$16</f>
        <v>1.847517738259824</v>
      </c>
      <c r="K897" s="1">
        <f>[1]Services!G$16</f>
        <v>3.6655132178275758</v>
      </c>
      <c r="L897" s="1">
        <f>[1]Services!H$16</f>
        <v>3.6763566046681904</v>
      </c>
      <c r="M897" s="1">
        <f>[1]Services!I$16</f>
        <v>3.6740595639148319</v>
      </c>
      <c r="N897" s="1">
        <f>[1]Services!J$16</f>
        <v>3.6679208803637806</v>
      </c>
      <c r="O897" s="1">
        <f>[1]Services!K$16</f>
        <v>3.6652325083058157</v>
      </c>
      <c r="P897" s="1">
        <f>[1]Services!L$16</f>
        <v>3.9838061460349592</v>
      </c>
      <c r="Q897" s="1">
        <f>[1]Services!M$16</f>
        <v>3.9759792574402044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25.264530038771081</v>
      </c>
      <c r="G898" s="1">
        <f>[1]Services!C$14</f>
        <v>23.906357246372156</v>
      </c>
      <c r="H898" s="1">
        <f>[1]Services!D$14</f>
        <v>22.100472438694624</v>
      </c>
      <c r="I898" s="1">
        <f>[1]Services!E$14</f>
        <v>22.520558658598002</v>
      </c>
      <c r="J898" s="1">
        <f>[1]Services!F$14</f>
        <v>22.818567360766757</v>
      </c>
      <c r="K898" s="1">
        <f>[1]Services!G$14</f>
        <v>18.748073609963644</v>
      </c>
      <c r="L898" s="1">
        <f>[1]Services!H$14</f>
        <v>6.0992871258431629</v>
      </c>
      <c r="M898" s="1">
        <f>[1]Services!I$14</f>
        <v>3.0015036575420257</v>
      </c>
      <c r="N898" s="1">
        <f>[1]Services!J$14</f>
        <v>2.9763138846505481</v>
      </c>
      <c r="O898" s="1">
        <f>[1]Services!K$14</f>
        <v>2.8172223156201395</v>
      </c>
      <c r="P898" s="1">
        <f>[1]Services!L$14</f>
        <v>2.9247440550413972</v>
      </c>
      <c r="Q898" s="1">
        <f>[1]Services!M$14</f>
        <v>2.911541333580896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25.264530038771081</v>
      </c>
      <c r="G899" s="1">
        <f>[1]Services!C$14*IFERROR(G895/SUM(G895:G896),0)</f>
        <v>23.906357246372156</v>
      </c>
      <c r="H899" s="1">
        <f>[1]Services!D$14*IFERROR(H895/SUM(H895:H896),0)</f>
        <v>22.093852962251464</v>
      </c>
      <c r="I899" s="1">
        <f>[1]Services!E$14*IFERROR(I895/SUM(I895:I896),0)</f>
        <v>22.514667023027343</v>
      </c>
      <c r="J899" s="1">
        <f>[1]Services!F$14*IFERROR(J895/SUM(J895:J896),0)</f>
        <v>22.77025681298997</v>
      </c>
      <c r="K899" s="1">
        <f>[1]Services!G$14*IFERROR(K895/SUM(K895:K896),0)</f>
        <v>18.637370535509014</v>
      </c>
      <c r="L899" s="1">
        <f>[1]Services!H$14*IFERROR(L895/SUM(L895:L896),0)</f>
        <v>5.9991160317511616</v>
      </c>
      <c r="M899" s="1">
        <f>[1]Services!I$14*IFERROR(M895/SUM(M895:M896),0)</f>
        <v>2.9050702832299549</v>
      </c>
      <c r="N899" s="1">
        <f>[1]Services!J$14*IFERROR(N895/SUM(N895:N896),0)</f>
        <v>2.9186912398748692</v>
      </c>
      <c r="O899" s="1">
        <f>[1]Services!K$14*IFERROR(O895/SUM(O895:O896),0)</f>
        <v>2.6723220825718639</v>
      </c>
      <c r="P899" s="1">
        <f>[1]Services!L$14*IFERROR(P895/SUM(P895:P896),0)</f>
        <v>2.8180267017620371</v>
      </c>
      <c r="Q899" s="1">
        <f>[1]Services!M$14*IFERROR(Q895/SUM(Q895:Q896),0)</f>
        <v>2.7948633155688274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6.6194764431593001E-3</v>
      </c>
      <c r="I900" s="1">
        <f t="shared" si="1090"/>
        <v>5.8916355706593038E-3</v>
      </c>
      <c r="J900" s="1">
        <f t="shared" si="1090"/>
        <v>4.831054777678645E-2</v>
      </c>
      <c r="K900" s="1">
        <f t="shared" si="1090"/>
        <v>0.11070307445463001</v>
      </c>
      <c r="L900" s="1">
        <f t="shared" ref="L900:O900" si="1091">L898-L899</f>
        <v>0.10017109409200131</v>
      </c>
      <c r="M900" s="1">
        <f t="shared" si="1091"/>
        <v>9.6433374312070885E-2</v>
      </c>
      <c r="N900" s="1">
        <f t="shared" si="1091"/>
        <v>5.7622644775678911E-2</v>
      </c>
      <c r="O900" s="1">
        <f t="shared" si="1091"/>
        <v>0.1449002330482756</v>
      </c>
      <c r="P900" s="1">
        <f>P898-P899</f>
        <v>0.10671735327936016</v>
      </c>
      <c r="Q900" s="1">
        <f>Q898-Q899</f>
        <v>0.11667801801206856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1.6864912115426112</v>
      </c>
      <c r="G901" s="1">
        <f>[1]Services!C$15+G904</f>
        <v>4.3806927783545335</v>
      </c>
      <c r="H901" s="1">
        <f>[1]Services!D$15+H904</f>
        <v>1.3028238034407735</v>
      </c>
      <c r="I901" s="1">
        <f>[1]Services!E$15+I904</f>
        <v>1.3936805054292627</v>
      </c>
      <c r="J901" s="1">
        <f>[1]Services!F$15+J904</f>
        <v>1.8498548366446703</v>
      </c>
      <c r="K901" s="1">
        <f>[1]Services!G$15+K904</f>
        <v>3.7491932752617343</v>
      </c>
      <c r="L901" s="1">
        <f>[1]Services!H$15+L904</f>
        <v>4.0472044427807035</v>
      </c>
      <c r="M901" s="1">
        <f>[1]Services!I$15+M904</f>
        <v>5.4177148560288746</v>
      </c>
      <c r="N901" s="1">
        <f>[1]Services!J$15+N904</f>
        <v>5.3470604578072765</v>
      </c>
      <c r="O901" s="1">
        <f>[1]Services!K$15+O904</f>
        <v>5.3433137147830916</v>
      </c>
      <c r="P901" s="1">
        <f>[1]Services!L$15+P904</f>
        <v>5.670116813360079</v>
      </c>
      <c r="Q901" s="1">
        <f>[1]Services!M$15+Q904</f>
        <v>5.6409947528102302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0.28418452487594764</v>
      </c>
      <c r="G902" s="1">
        <f>[1]Services!C$15*G895/SUM(G895:G896)</f>
        <v>2.8434397915152241</v>
      </c>
      <c r="H902" s="1">
        <f>[1]Services!D$15*H895/SUM(H895:H896)</f>
        <v>5.4680456811927848E-3</v>
      </c>
      <c r="I902" s="1">
        <f>[1]Services!E$15*I895/SUM(I895:I896)</f>
        <v>1.8257371179651574E-3</v>
      </c>
      <c r="J902" s="1">
        <f>[1]Services!F$15*J895/SUM(J895:J896)</f>
        <v>2.3321503746844751E-3</v>
      </c>
      <c r="K902" s="1">
        <f>[1]Services!G$15*K895/SUM(K895:K896)</f>
        <v>8.3185945888555338E-2</v>
      </c>
      <c r="L902" s="1">
        <f>[1]Services!H$15*L895/SUM(L895:L896)</f>
        <v>0.36475725196384923</v>
      </c>
      <c r="M902" s="1">
        <f>[1]Services!I$15*M895/SUM(M895:M896)</f>
        <v>1.6876345163161699</v>
      </c>
      <c r="N902" s="1">
        <f>[1]Services!J$15*N895/SUM(N895:N896)</f>
        <v>1.6466307537274207</v>
      </c>
      <c r="O902" s="1">
        <f>[1]Services!K$15*O895/SUM(O895:O896)</f>
        <v>1.5917712420331083</v>
      </c>
      <c r="P902" s="1">
        <f>[1]Services!L$15*P895/SUM(P895:P896)</f>
        <v>1.6247809717903969</v>
      </c>
      <c r="Q902" s="1">
        <f>[1]Services!M$15*Q895/SUM(Q895:Q896)</f>
        <v>1.598291143660334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1.6382656134539628E-6</v>
      </c>
      <c r="I903" s="1">
        <f>[1]Services!E$15*I896/SUM(I895:I896)</f>
        <v>4.7775868663194562E-7</v>
      </c>
      <c r="J903" s="1">
        <f>[1]Services!F$15*J896/SUM(J895:J896)</f>
        <v>4.9480101618604218E-6</v>
      </c>
      <c r="K903" s="1">
        <f>[1]Services!G$15*K896/SUM(K895:K896)</f>
        <v>4.9411154560318046E-4</v>
      </c>
      <c r="L903" s="1">
        <f>[1]Services!H$15*L896/SUM(L895:L896)</f>
        <v>6.0905861486638185E-3</v>
      </c>
      <c r="M903" s="1">
        <f>[1]Services!I$15*M896/SUM(M895:M896)</f>
        <v>5.6020775797872908E-2</v>
      </c>
      <c r="N903" s="1">
        <f>[1]Services!J$15*N896/SUM(N895:N896)</f>
        <v>3.250882371607472E-2</v>
      </c>
      <c r="O903" s="1">
        <f>[1]Services!K$15*O896/SUM(O895:O896)</f>
        <v>8.6309964444167067E-2</v>
      </c>
      <c r="P903" s="1">
        <f>[1]Services!L$15*P896/SUM(P895:P896)</f>
        <v>6.1529695534723261E-2</v>
      </c>
      <c r="Q903" s="1">
        <f>[1]Services!M$15*Q896/SUM(Q895:Q896)</f>
        <v>6.6724351709692056E-2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1.4023066866666636</v>
      </c>
      <c r="G904" s="1">
        <f>[1]Services!C$16</f>
        <v>1.5372529868393088</v>
      </c>
      <c r="H904" s="1">
        <f>[1]Services!D$16</f>
        <v>1.2973541194939673</v>
      </c>
      <c r="I904" s="1">
        <f>[1]Services!E$16</f>
        <v>1.391854290552611</v>
      </c>
      <c r="J904" s="1">
        <f>[1]Services!F$16</f>
        <v>1.847517738259824</v>
      </c>
      <c r="K904" s="1">
        <f>[1]Services!G$16</f>
        <v>3.6655132178275758</v>
      </c>
      <c r="L904" s="1">
        <f>[1]Services!H$16</f>
        <v>3.6763566046681904</v>
      </c>
      <c r="M904" s="1">
        <f>[1]Services!I$16</f>
        <v>3.6740595639148319</v>
      </c>
      <c r="N904" s="1">
        <f>[1]Services!J$16</f>
        <v>3.6679208803637806</v>
      </c>
      <c r="O904" s="1">
        <f>[1]Services!K$16</f>
        <v>3.6652325083058157</v>
      </c>
      <c r="P904" s="1">
        <f>[1]Services!L$16</f>
        <v>3.9838061460349592</v>
      </c>
      <c r="Q904" s="1">
        <f>[1]Services!M$16</f>
        <v>3.9759792574402044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7.7269618821374522</v>
      </c>
      <c r="G905" s="1">
        <f>[1]Services!C$17</f>
        <v>8.3697700579651091</v>
      </c>
      <c r="H905" s="1">
        <f>[1]Services!D$17</f>
        <v>8.3602389368132624</v>
      </c>
      <c r="I905" s="1">
        <f>[1]Services!E$17</f>
        <v>8.1743689833137783</v>
      </c>
      <c r="J905" s="1">
        <f>[1]Services!F$17</f>
        <v>7.8611258506188886</v>
      </c>
      <c r="K905" s="1">
        <f>[1]Services!G$17</f>
        <v>7.562020166905274</v>
      </c>
      <c r="L905" s="1">
        <f>[1]Services!H$17</f>
        <v>8.5169763292881875</v>
      </c>
      <c r="M905" s="1">
        <f>[1]Services!I$17</f>
        <v>8.499802080078652</v>
      </c>
      <c r="N905" s="1">
        <f>[1]Services!J$17</f>
        <v>9.0887956737351523</v>
      </c>
      <c r="O905" s="1">
        <f>[1]Services!K$17</f>
        <v>8.9848510293433481</v>
      </c>
      <c r="P905" s="1">
        <f>[1]Services!L$17</f>
        <v>9.0036154060475724</v>
      </c>
      <c r="Q905" s="1">
        <f>[1]Services!M$17</f>
        <v>8.9283662189474988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2.1169351065781004</v>
      </c>
      <c r="G906" s="1">
        <f>[1]Services!C$51/0.99</f>
        <v>2.293040920176757</v>
      </c>
      <c r="H906" s="1">
        <f>[1]Services!D$51/0.99</f>
        <v>2.2834993858141948</v>
      </c>
      <c r="I906" s="1">
        <f>[1]Services!E$51/0.99</f>
        <v>2.097623891775072</v>
      </c>
      <c r="J906" s="1">
        <f>[1]Services!F$51/0.99</f>
        <v>1.7843516757612219</v>
      </c>
      <c r="K906" s="1">
        <f>[1]Services!G$51/0.99</f>
        <v>1.3007209192689999</v>
      </c>
      <c r="L906" s="1">
        <f>[1]Services!H$51/0.99</f>
        <v>0.77091494234371005</v>
      </c>
      <c r="M906" s="1">
        <f>[1]Services!I$51/0.99</f>
        <v>0.75293726678927797</v>
      </c>
      <c r="N906" s="1">
        <f>[1]Services!J$51/0.99</f>
        <v>0.77900353631725316</v>
      </c>
      <c r="O906" s="1">
        <f>[1]Services!K$51/0.99</f>
        <v>0.67501575793066437</v>
      </c>
      <c r="P906" s="1">
        <f>[1]Services!L$51/0.99</f>
        <v>0.69375387114855203</v>
      </c>
      <c r="Q906" s="1">
        <f>[1]Services!M$51/0.99</f>
        <v>0.61829735228411065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1.4243277273640218</v>
      </c>
      <c r="G907" s="1">
        <f t="shared" ref="G907:K907" si="1093">IF(G906-SUM(G908:G911)&lt;0,0,G906-SUM(G908:G911))</f>
        <v>1.5546451260844745</v>
      </c>
      <c r="H907" s="1">
        <f t="shared" si="1093"/>
        <v>1.3805255705130643</v>
      </c>
      <c r="I907" s="1">
        <f t="shared" si="1093"/>
        <v>1.2424717235015958</v>
      </c>
      <c r="J907" s="1">
        <f t="shared" si="1093"/>
        <v>1.0006831407228163</v>
      </c>
      <c r="K907" s="1">
        <f t="shared" si="1093"/>
        <v>0.84552010241532582</v>
      </c>
      <c r="L907" s="1">
        <f t="shared" ref="L907:O907" si="1094">IF(L906-SUM(L908:L911)&lt;0,0,L906-SUM(L908:L911))</f>
        <v>0.73851648826116345</v>
      </c>
      <c r="M907" s="1">
        <f t="shared" si="1094"/>
        <v>0.69144817232944389</v>
      </c>
      <c r="N907" s="1">
        <f t="shared" si="1094"/>
        <v>0.65017476267680141</v>
      </c>
      <c r="O907" s="1">
        <f t="shared" si="1094"/>
        <v>0.56946154512204072</v>
      </c>
      <c r="P907" s="1">
        <f>IF(P906-SUM(P908:P911)&lt;0,0,P906-SUM(P908:P911))</f>
        <v>0.55625076657739592</v>
      </c>
      <c r="Q907" s="1">
        <f>IF(Q906-SUM(Q908:Q911)&lt;0,0,Q906-SUM(Q908:Q911))</f>
        <v>0.4709461264627321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0.69260737921407867</v>
      </c>
      <c r="G908" s="1">
        <f t="shared" si="1095"/>
        <v>0.73839579409228251</v>
      </c>
      <c r="H908" s="1">
        <f t="shared" si="1095"/>
        <v>0.90297381530113041</v>
      </c>
      <c r="I908" s="1">
        <f t="shared" si="1095"/>
        <v>0.83955631622179494</v>
      </c>
      <c r="J908" s="1">
        <f t="shared" si="1095"/>
        <v>0.75019273204070225</v>
      </c>
      <c r="K908" s="1">
        <f t="shared" si="1095"/>
        <v>0.41429413835861173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2.0492896474022238E-2</v>
      </c>
      <c r="O908" s="1">
        <f t="shared" si="1096"/>
        <v>2.0052219415941784E-2</v>
      </c>
      <c r="P908" s="1">
        <f>P249*P906/SUM(P248:P250)</f>
        <v>1.9089221239099018E-2</v>
      </c>
      <c r="Q908" s="1">
        <f>Q249*Q906/SUM(Q248:Q250)</f>
        <v>2.51135148497794E-2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2.1199463626270783E-3</v>
      </c>
      <c r="O909" s="1">
        <f t="shared" si="1098"/>
        <v>2.3516653432237499E-3</v>
      </c>
      <c r="P909" s="1">
        <f>P250*P906/SUM(P248:P250)</f>
        <v>2.1811930668518636E-3</v>
      </c>
      <c r="Q909" s="1">
        <f>Q250*Q906/SUM(Q248:Q250)</f>
        <v>3.2103158285776579E-3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6.9805685565903931E-3</v>
      </c>
      <c r="J910" s="1">
        <f t="shared" si="1099"/>
        <v>1.030667811932442E-2</v>
      </c>
      <c r="K910" s="1">
        <f t="shared" si="1099"/>
        <v>2.0190278584337109E-2</v>
      </c>
      <c r="L910" s="1">
        <f t="shared" ref="L910:O910" si="1100">L287*L906/SUM(L248:L250)</f>
        <v>1.5421777715171944E-2</v>
      </c>
      <c r="M910" s="1">
        <f t="shared" si="1100"/>
        <v>1.2556339857217252E-2</v>
      </c>
      <c r="N910" s="1">
        <f t="shared" si="1100"/>
        <v>2.6725846445231596E-2</v>
      </c>
      <c r="O910" s="1">
        <f t="shared" si="1100"/>
        <v>1.3418741317025598E-2</v>
      </c>
      <c r="P910" s="1">
        <f>P287*P906/SUM(P248:P250)</f>
        <v>1.1702862985708246E-2</v>
      </c>
      <c r="Q910" s="1">
        <f>Q287*Q906/SUM(Q248:Q250)</f>
        <v>1.4083683406925897E-2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8.6152834950909141E-3</v>
      </c>
      <c r="J911" s="1">
        <f t="shared" si="1101"/>
        <v>2.3169124878378966E-2</v>
      </c>
      <c r="K911" s="1">
        <f t="shared" si="1101"/>
        <v>2.071639991072528E-2</v>
      </c>
      <c r="L911" s="1">
        <f t="shared" ref="L911:O911" si="1102">L290</f>
        <v>1.6976676367374623E-2</v>
      </c>
      <c r="M911" s="1">
        <f t="shared" si="1102"/>
        <v>4.8932754602616806E-2</v>
      </c>
      <c r="N911" s="1">
        <f t="shared" si="1102"/>
        <v>7.9490084358570828E-2</v>
      </c>
      <c r="O911" s="1">
        <f t="shared" si="1102"/>
        <v>6.9731586732432557E-2</v>
      </c>
      <c r="P911" s="1">
        <f>P290</f>
        <v>0.10452982727949692</v>
      </c>
      <c r="Q911" s="1">
        <f>Q290</f>
        <v>0.10494371173609561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5.6100267755593514</v>
      </c>
      <c r="G912" s="1">
        <f t="shared" ref="G912:K912" si="1103">G905-G906</f>
        <v>6.0767291377883517</v>
      </c>
      <c r="H912" s="1">
        <f t="shared" si="1103"/>
        <v>6.0767395509990676</v>
      </c>
      <c r="I912" s="1">
        <f t="shared" si="1103"/>
        <v>6.0767450915387062</v>
      </c>
      <c r="J912" s="1">
        <f t="shared" si="1103"/>
        <v>6.0767741748576665</v>
      </c>
      <c r="K912" s="1">
        <f t="shared" si="1103"/>
        <v>6.2612992476362743</v>
      </c>
      <c r="L912" s="1">
        <f t="shared" ref="L912:O912" si="1104">L905-L906</f>
        <v>7.7460613869444774</v>
      </c>
      <c r="M912" s="1">
        <f t="shared" si="1104"/>
        <v>7.746864813289374</v>
      </c>
      <c r="N912" s="1">
        <f t="shared" si="1104"/>
        <v>8.3097921374178991</v>
      </c>
      <c r="O912" s="1">
        <f t="shared" si="1104"/>
        <v>8.309835271412684</v>
      </c>
      <c r="P912" s="1">
        <f>P905-P906</f>
        <v>8.3098615348990208</v>
      </c>
      <c r="Q912" s="1">
        <f>Q905-Q906</f>
        <v>8.3100688666633875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8.5744038146454571</v>
      </c>
      <c r="G913" s="1">
        <f t="shared" ref="G913:O913" si="1105">G914</f>
        <v>8.4404583339081949</v>
      </c>
      <c r="H913" s="1">
        <f t="shared" si="1105"/>
        <v>8.4994158003843037</v>
      </c>
      <c r="I913" s="1">
        <f t="shared" si="1105"/>
        <v>8.3789459720276565</v>
      </c>
      <c r="J913" s="1">
        <f t="shared" si="1105"/>
        <v>10.306003689357965</v>
      </c>
      <c r="K913" s="1">
        <f t="shared" si="1105"/>
        <v>11.481952640751446</v>
      </c>
      <c r="L913" s="1">
        <f t="shared" si="1105"/>
        <v>22.423263221335102</v>
      </c>
      <c r="M913" s="1">
        <f t="shared" si="1105"/>
        <v>8.0504879008905714</v>
      </c>
      <c r="N913" s="1">
        <f t="shared" si="1105"/>
        <v>3.8816063279877322</v>
      </c>
      <c r="O913" s="1">
        <f t="shared" si="1105"/>
        <v>3.0554481077862441</v>
      </c>
      <c r="P913" s="1">
        <f>P914</f>
        <v>0.52688343005715255</v>
      </c>
      <c r="Q913" s="1">
        <f>Q914</f>
        <v>0.80208423992818279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8.5744038146454571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8.4404583339081949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8.4994158003843037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8.3789459720276565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10.306003689357965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11.481952640751446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22.423263221335102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8.0504879008905714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3.8816063279877322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3.0554481077862441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0.52688343005715255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0.80208423992818279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2.0856624611354353</v>
      </c>
      <c r="G915" s="1">
        <f t="shared" ref="G915:O915" si="1106">G916</f>
        <v>2.4001201729325397</v>
      </c>
      <c r="H915" s="1">
        <f t="shared" si="1106"/>
        <v>2.0094644665073678</v>
      </c>
      <c r="I915" s="1">
        <f t="shared" si="1106"/>
        <v>2.1784687215823015</v>
      </c>
      <c r="J915" s="1">
        <f t="shared" si="1106"/>
        <v>2.3048768306004255</v>
      </c>
      <c r="K915" s="1">
        <f t="shared" si="1106"/>
        <v>2.4433711182109019</v>
      </c>
      <c r="L915" s="1">
        <f t="shared" si="1106"/>
        <v>2.4071117805510118</v>
      </c>
      <c r="M915" s="1">
        <f t="shared" si="1106"/>
        <v>3.37029745274724</v>
      </c>
      <c r="N915" s="1">
        <f t="shared" si="1106"/>
        <v>2.4217716057290311</v>
      </c>
      <c r="O915" s="1">
        <f t="shared" si="1106"/>
        <v>2.4404907945050676</v>
      </c>
      <c r="P915" s="1">
        <f>P916</f>
        <v>2.4402966510239614</v>
      </c>
      <c r="Q915" s="1">
        <f>Q916</f>
        <v>2.4404256432883731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2.0856624611354353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2.4001201729325397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2.0094644665073678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2.1784687215823015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2.3048768306004255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2.4433711182109019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2.4071117805510118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3.37029745274724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2.4217716057290311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2.4404907945050676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2.4402966510239614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2.4404256432883731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0.62700854594543032</v>
      </c>
      <c r="G917" s="1">
        <f t="shared" ref="G917:O917" si="1107">G918</f>
        <v>0.68734646528604193</v>
      </c>
      <c r="H917" s="1">
        <f t="shared" si="1107"/>
        <v>0.68552484613068743</v>
      </c>
      <c r="I917" s="1">
        <f t="shared" si="1107"/>
        <v>0.68834198178796624</v>
      </c>
      <c r="J917" s="1">
        <f t="shared" si="1107"/>
        <v>3.4182922514004308</v>
      </c>
      <c r="K917" s="1">
        <f t="shared" si="1107"/>
        <v>5.7664792367005164</v>
      </c>
      <c r="L917" s="1">
        <f t="shared" si="1107"/>
        <v>6.8860719524358345</v>
      </c>
      <c r="M917" s="1">
        <f t="shared" si="1107"/>
        <v>6.887323001249567</v>
      </c>
      <c r="N917" s="1">
        <f t="shared" si="1107"/>
        <v>5.9580971804880027</v>
      </c>
      <c r="O917" s="1">
        <f t="shared" si="1107"/>
        <v>5.3874689745274873</v>
      </c>
      <c r="P917" s="1">
        <f>P918</f>
        <v>6.1829800739465659</v>
      </c>
      <c r="Q917" s="1">
        <f>Q918</f>
        <v>5.2397097055159989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0.62700854594543032</v>
      </c>
      <c r="G918" s="1">
        <f>[1]Services!C$19</f>
        <v>0.68734646528604193</v>
      </c>
      <c r="H918" s="1">
        <f>[1]Services!D$19</f>
        <v>0.68552484613068743</v>
      </c>
      <c r="I918" s="1">
        <f>[1]Services!E$19</f>
        <v>0.68834198178796624</v>
      </c>
      <c r="J918" s="1">
        <f>[1]Services!F$19</f>
        <v>3.4182922514004308</v>
      </c>
      <c r="K918" s="1">
        <f>[1]Services!G$19</f>
        <v>5.7664792367005164</v>
      </c>
      <c r="L918" s="1">
        <f>[1]Services!H$19</f>
        <v>6.8860719524358345</v>
      </c>
      <c r="M918" s="1">
        <f>[1]Services!I$19</f>
        <v>6.887323001249567</v>
      </c>
      <c r="N918" s="1">
        <f>[1]Services!J$19</f>
        <v>5.9580971804880027</v>
      </c>
      <c r="O918" s="1">
        <f>[1]Services!K$19</f>
        <v>5.3874689745274873</v>
      </c>
      <c r="P918" s="1">
        <f>[1]Services!L$19</f>
        <v>6.1829800739465659</v>
      </c>
      <c r="Q918" s="1">
        <f>[1]Services!M$19</f>
        <v>5.2397097055159989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0.62718563346423928</v>
      </c>
      <c r="J919" s="1">
        <f>[1]Services!F$20</f>
        <v>0.46880590256309895</v>
      </c>
      <c r="K919" s="1">
        <f>[1]Services!G$20</f>
        <v>0.79725724751034788</v>
      </c>
      <c r="L919" s="1">
        <f>[1]Services!H$20</f>
        <v>0.16690034825745592</v>
      </c>
      <c r="M919" s="1">
        <f>[1]Services!I$20</f>
        <v>0.25503731918477918</v>
      </c>
      <c r="N919" s="1">
        <f>[1]Services!J$20</f>
        <v>1.804605200462571</v>
      </c>
      <c r="O919" s="1">
        <f>[1]Services!K$20</f>
        <v>1.7983046172248875</v>
      </c>
      <c r="P919" s="1">
        <f>[1]Services!L$20</f>
        <v>1.7828800806769962</v>
      </c>
      <c r="Q919" s="1">
        <f>[1]Services!M$20</f>
        <v>1.5209916403259527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0.62718563346423928</v>
      </c>
      <c r="J921" s="1">
        <f t="shared" si="1110"/>
        <v>0.46880590256309895</v>
      </c>
      <c r="K921" s="1">
        <f t="shared" si="1110"/>
        <v>0.79725724751034788</v>
      </c>
      <c r="L921" s="1">
        <f t="shared" si="1110"/>
        <v>0.16690034825745592</v>
      </c>
      <c r="M921" s="1">
        <f t="shared" si="1110"/>
        <v>0.25503731918477918</v>
      </c>
      <c r="N921" s="1">
        <f t="shared" si="1110"/>
        <v>1.804605200462571</v>
      </c>
      <c r="O921" s="1">
        <f t="shared" si="1110"/>
        <v>1.7983046172248875</v>
      </c>
      <c r="P921" s="1">
        <f>P922</f>
        <v>1.7828800806769962</v>
      </c>
      <c r="Q921" s="1">
        <f>Q922</f>
        <v>1.5209916403259527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0.62718563346423928</v>
      </c>
      <c r="J922" s="1">
        <f>[1]Services!F$20</f>
        <v>0.46880590256309895</v>
      </c>
      <c r="K922" s="1">
        <f>[1]Services!G$20</f>
        <v>0.79725724751034788</v>
      </c>
      <c r="L922" s="1">
        <f>[1]Services!H$20</f>
        <v>0.16690034825745592</v>
      </c>
      <c r="M922" s="1">
        <f>[1]Services!I$20</f>
        <v>0.25503731918477918</v>
      </c>
      <c r="N922" s="1">
        <f>[1]Services!J$20</f>
        <v>1.804605200462571</v>
      </c>
      <c r="O922" s="1">
        <f>[1]Services!K$20</f>
        <v>1.7983046172248875</v>
      </c>
      <c r="P922" s="1">
        <f>[1]Services!L$20</f>
        <v>1.7828800806769962</v>
      </c>
      <c r="Q922" s="1">
        <f>[1]Services!M$20</f>
        <v>1.5209916403259527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2.9295963327333547</v>
      </c>
      <c r="G923" s="1">
        <f t="shared" ref="G923:O923" si="1111">G924</f>
        <v>3.1924662116656806</v>
      </c>
      <c r="H923" s="1">
        <f t="shared" si="1111"/>
        <v>3.3563034671844121</v>
      </c>
      <c r="I923" s="1">
        <f t="shared" si="1111"/>
        <v>3.66492625744619</v>
      </c>
      <c r="J923" s="1">
        <f t="shared" si="1111"/>
        <v>3.9328750643760357</v>
      </c>
      <c r="K923" s="1">
        <f t="shared" si="1111"/>
        <v>4.1904717987531193</v>
      </c>
      <c r="L923" s="1">
        <f t="shared" si="1111"/>
        <v>4.5764214544678214</v>
      </c>
      <c r="M923" s="1">
        <f t="shared" si="1111"/>
        <v>11.26206434331676</v>
      </c>
      <c r="N923" s="1">
        <f t="shared" si="1111"/>
        <v>12.263114025583688</v>
      </c>
      <c r="O923" s="1">
        <f t="shared" si="1111"/>
        <v>12.967722194327449</v>
      </c>
      <c r="P923" s="1">
        <f>P924</f>
        <v>14.117720111099013</v>
      </c>
      <c r="Q923" s="1">
        <f>Q924</f>
        <v>15.203995131134851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2.9295963327333547</v>
      </c>
      <c r="G924" s="1">
        <f>[1]Services!C$21-G925</f>
        <v>3.1924662116656806</v>
      </c>
      <c r="H924" s="1">
        <f>[1]Services!D$21-H925</f>
        <v>3.3563034671844121</v>
      </c>
      <c r="I924" s="1">
        <f>[1]Services!E$21-I925</f>
        <v>3.66492625744619</v>
      </c>
      <c r="J924" s="1">
        <f>[1]Services!F$21-J925</f>
        <v>3.9328750643760357</v>
      </c>
      <c r="K924" s="1">
        <f>[1]Services!G$21-K925</f>
        <v>4.1904717987531193</v>
      </c>
      <c r="L924" s="1">
        <f>[1]Services!H$21-L925</f>
        <v>4.5764214544678214</v>
      </c>
      <c r="M924" s="1">
        <f>[1]Services!I$21-M925</f>
        <v>11.26206434331676</v>
      </c>
      <c r="N924" s="1">
        <f>[1]Services!J$21-N925</f>
        <v>12.263114025583688</v>
      </c>
      <c r="O924" s="1">
        <f>[1]Services!K$21-O925</f>
        <v>12.967722194327449</v>
      </c>
      <c r="P924" s="1">
        <f>[1]Services!L$21-P925</f>
        <v>14.117720111099013</v>
      </c>
      <c r="Q924" s="1">
        <f>[1]Services!M$21-Q925</f>
        <v>15.203995131134851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6.4906364732736591E-3</v>
      </c>
      <c r="I925" s="1">
        <f>[1]Services!E$50-I896</f>
        <v>6.1294013839854585E-3</v>
      </c>
      <c r="J925" s="1">
        <f>[1]Services!F$50-J896</f>
        <v>5.3259804870089286E-2</v>
      </c>
      <c r="K925" s="1">
        <f>[1]Services!G$50-K896</f>
        <v>0.12975490873469692</v>
      </c>
      <c r="L925" s="1">
        <f>[1]Services!H$50-L896</f>
        <v>0.13180391972669708</v>
      </c>
      <c r="M925" s="1">
        <f>[1]Services!I$50-M896</f>
        <v>0.20161899886178569</v>
      </c>
      <c r="N925" s="1">
        <f>[1]Services!J$50-N896</f>
        <v>0.11764595306872423</v>
      </c>
      <c r="O925" s="1">
        <f>[1]Services!K$50-O896</f>
        <v>0.31199617787281742</v>
      </c>
      <c r="P925" s="1">
        <f>[1]Services!L$50-P896</f>
        <v>0.22351166191102656</v>
      </c>
      <c r="Q925" s="1">
        <f>[1]Services!M$50-Q896</f>
        <v>0.24455542378340861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73.238587463139766</v>
      </c>
      <c r="G926" s="17">
        <f>[1]Services!C$59</f>
        <v>78.633971541306835</v>
      </c>
      <c r="H926" s="17">
        <f>[1]Services!D$59</f>
        <v>79.171767413799074</v>
      </c>
      <c r="I926" s="17">
        <f>[1]Services!E$59</f>
        <v>77.747435166199679</v>
      </c>
      <c r="J926" s="17">
        <f>[1]Services!F$59</f>
        <v>76.448777876163319</v>
      </c>
      <c r="K926" s="17">
        <f>[1]Services!G$59</f>
        <v>75.429492518361926</v>
      </c>
      <c r="L926" s="17">
        <f>[1]Services!H$59</f>
        <v>74.189707197047326</v>
      </c>
      <c r="M926" s="17">
        <f>[1]Services!I$59</f>
        <v>70.632182292833008</v>
      </c>
      <c r="N926" s="17">
        <f>[1]Services!J$59</f>
        <v>69.328847163972867</v>
      </c>
      <c r="O926" s="17">
        <f>[1]Services!K$59</f>
        <v>69.726802360364346</v>
      </c>
      <c r="P926" s="17">
        <f>[1]Services!L$59</f>
        <v>69.71296610365647</v>
      </c>
      <c r="Q926" s="17">
        <f>[1]Services!M$59</f>
        <v>70.082320252059077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63.650066217563882</v>
      </c>
      <c r="G927" s="1">
        <f t="shared" ref="G927:K927" si="1114">SUM(G928:G930)</f>
        <v>63.32236242381687</v>
      </c>
      <c r="H927" s="1">
        <f t="shared" si="1114"/>
        <v>68.301393685176606</v>
      </c>
      <c r="I927" s="1">
        <f t="shared" si="1114"/>
        <v>68.948351857777894</v>
      </c>
      <c r="J927" s="1">
        <f t="shared" si="1114"/>
        <v>69.215933943021184</v>
      </c>
      <c r="K927" s="1">
        <f t="shared" si="1114"/>
        <v>69.638560158446381</v>
      </c>
      <c r="L927" s="1">
        <f t="shared" ref="L927:O927" si="1115">SUM(L928:L930)</f>
        <v>69.294921514522116</v>
      </c>
      <c r="M927" s="1">
        <f t="shared" si="1115"/>
        <v>77.569907510416797</v>
      </c>
      <c r="N927" s="1">
        <f t="shared" si="1115"/>
        <v>80.241855695000993</v>
      </c>
      <c r="O927" s="1">
        <f t="shared" si="1115"/>
        <v>82.700256594509668</v>
      </c>
      <c r="P927" s="1">
        <f>SUM(P928:P930)</f>
        <v>84.222247576890737</v>
      </c>
      <c r="Q927" s="1">
        <f>SUM(Q928:Q930)</f>
        <v>86.450222377216846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2.3940606132211091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2.7671533440982873E-3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1.9475189508470723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1.686436262390546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1.4177800546141672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1.1789712765188818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0.88883836864353216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0.6746803272545786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0.93994128247045028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1.5868065643061149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0.73781717441866601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0.71856199465446857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4.261231029430335</v>
      </c>
      <c r="G929" s="1">
        <f>[1]Services!C$47</f>
        <v>4.6176743418735713</v>
      </c>
      <c r="H929" s="1">
        <f>[1]Services!D$47</f>
        <v>4.815565844221112</v>
      </c>
      <c r="I929" s="1">
        <f>[1]Services!E$47</f>
        <v>5.1919788647154359</v>
      </c>
      <c r="J929" s="1">
        <f>[1]Services!F$47</f>
        <v>5.5060250901264496</v>
      </c>
      <c r="K929" s="1">
        <f>[1]Services!G$47</f>
        <v>5.8021917213504706</v>
      </c>
      <c r="L929" s="1">
        <f>[1]Services!H$47</f>
        <v>6.2713923635299764</v>
      </c>
      <c r="M929" s="1">
        <f>[1]Services!I$47</f>
        <v>15.284230180215607</v>
      </c>
      <c r="N929" s="1">
        <f>[1]Services!J$47</f>
        <v>16.642797606149294</v>
      </c>
      <c r="O929" s="1">
        <f>[1]Services!K$47</f>
        <v>17.5990515494444</v>
      </c>
      <c r="P929" s="1">
        <f>[1]Services!L$47</f>
        <v>19.159763007920084</v>
      </c>
      <c r="Q929" s="1">
        <f>[1]Services!M$47</f>
        <v>20.633993392254443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58.701920928599201</v>
      </c>
      <c r="H930" s="1">
        <f>[1]Services!D$3-([1]Services!D$6-[1]Services!D$58)</f>
        <v>61.538308890108425</v>
      </c>
      <c r="I930" s="1">
        <f>[1]Services!E$3-([1]Services!E$6-[1]Services!E$58)</f>
        <v>62.069936730671913</v>
      </c>
      <c r="J930" s="1">
        <f>[1]Services!F$3-([1]Services!F$6-[1]Services!F$58)</f>
        <v>62.292128798280572</v>
      </c>
      <c r="K930" s="1">
        <f>[1]Services!G$3-([1]Services!G$6-[1]Services!G$58)</f>
        <v>62.657397160577027</v>
      </c>
      <c r="L930" s="1">
        <f>[1]Services!H$3-([1]Services!H$6-[1]Services!H$58)</f>
        <v>62.134690782348606</v>
      </c>
      <c r="M930" s="1">
        <f>[1]Services!I$3-([1]Services!I$6-[1]Services!I$58)</f>
        <v>61.610997002946611</v>
      </c>
      <c r="N930" s="1">
        <f>[1]Services!J$3-([1]Services!J$6-[1]Services!J$58)</f>
        <v>62.659116806381256</v>
      </c>
      <c r="O930" s="1">
        <f>[1]Services!K$3-([1]Services!K$6-[1]Services!K$58)</f>
        <v>63.514398480759148</v>
      </c>
      <c r="P930" s="1">
        <f>[1]Services!L$3-([1]Services!L$6-[1]Services!L$58)</f>
        <v>64.324667394551994</v>
      </c>
      <c r="Q930" s="1">
        <f>[1]Services!M$3-([1]Services!M$6-[1]Services!M$58)</f>
        <v>65.097666990307928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24.843095772819908</v>
      </c>
      <c r="G931" s="1">
        <f t="shared" ref="G931:O931" si="1118">G932</f>
        <v>21.017836729549458</v>
      </c>
      <c r="H931" s="1">
        <f t="shared" si="1118"/>
        <v>15.787315713496636</v>
      </c>
      <c r="I931" s="1">
        <f t="shared" si="1118"/>
        <v>13.149316531806065</v>
      </c>
      <c r="J931" s="1">
        <f t="shared" si="1118"/>
        <v>7.3046730439903236</v>
      </c>
      <c r="K931" s="1">
        <f t="shared" si="1118"/>
        <v>5.0021976383053053</v>
      </c>
      <c r="L931" s="1">
        <f t="shared" si="1118"/>
        <v>2.648564151021807</v>
      </c>
      <c r="M931" s="1">
        <f t="shared" si="1118"/>
        <v>0.72577652581047214</v>
      </c>
      <c r="N931" s="1">
        <f t="shared" si="1118"/>
        <v>0.71481065576739888</v>
      </c>
      <c r="O931" s="1">
        <f t="shared" si="1118"/>
        <v>0.72000040992149228</v>
      </c>
      <c r="P931" s="1">
        <f>P932</f>
        <v>0.72027739086023246</v>
      </c>
      <c r="Q931" s="1">
        <f>Q932</f>
        <v>0.72033287093465459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24.843095772819908</v>
      </c>
      <c r="G932" s="1">
        <f>[1]Services!C$48</f>
        <v>21.017836729549458</v>
      </c>
      <c r="H932" s="1">
        <f>[1]Services!D$48</f>
        <v>15.787315713496636</v>
      </c>
      <c r="I932" s="1">
        <f>[1]Services!E$48</f>
        <v>13.149316531806065</v>
      </c>
      <c r="J932" s="1">
        <f>[1]Services!F$48</f>
        <v>7.3046730439903236</v>
      </c>
      <c r="K932" s="1">
        <f>[1]Services!G$48</f>
        <v>5.0021976383053053</v>
      </c>
      <c r="L932" s="1">
        <f>[1]Services!H$48</f>
        <v>2.648564151021807</v>
      </c>
      <c r="M932" s="1">
        <f>[1]Services!I$48</f>
        <v>0.72577652581047214</v>
      </c>
      <c r="N932" s="1">
        <f>[1]Services!J$48</f>
        <v>0.71481065576739888</v>
      </c>
      <c r="O932" s="1">
        <f>[1]Services!K$48</f>
        <v>0.72000040992149228</v>
      </c>
      <c r="P932" s="1">
        <f>[1]Services!L$48</f>
        <v>0.72027739086023246</v>
      </c>
      <c r="Q932" s="1">
        <f>[1]Services!M$48</f>
        <v>0.72033287093465459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25.412832276840305</v>
      </c>
      <c r="G933" s="1">
        <f t="shared" ref="G933:K933" si="1119">SUM(G934:G936)</f>
        <v>26.667727548440205</v>
      </c>
      <c r="H933" s="1">
        <f t="shared" si="1119"/>
        <v>22.068489329360801</v>
      </c>
      <c r="I933" s="1">
        <f t="shared" si="1119"/>
        <v>22.741616923675739</v>
      </c>
      <c r="J933" s="1">
        <f t="shared" si="1119"/>
        <v>23.390534073924755</v>
      </c>
      <c r="K933" s="1">
        <f t="shared" si="1119"/>
        <v>21.353520966799717</v>
      </c>
      <c r="L933" s="1">
        <f t="shared" ref="L933:O933" si="1120">SUM(L934:L936)</f>
        <v>9.5034480728393262</v>
      </c>
      <c r="M933" s="1">
        <f t="shared" si="1120"/>
        <v>7.9395407929302699</v>
      </c>
      <c r="N933" s="1">
        <f t="shared" si="1120"/>
        <v>7.8628128143545695</v>
      </c>
      <c r="O933" s="1">
        <f t="shared" si="1120"/>
        <v>7.8942001456685826</v>
      </c>
      <c r="P933" s="1">
        <f>SUM(P934:P936)</f>
        <v>8.173862889185294</v>
      </c>
      <c r="Q933" s="1">
        <f>SUM(Q934:Q936)</f>
        <v>8.1673449708049315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24.189740384729642</v>
      </c>
      <c r="G934" s="1">
        <f>[1]Services!C$49</f>
        <v>25.32693549331896</v>
      </c>
      <c r="H934" s="1">
        <f>[1]Services!D$49</f>
        <v>20.923823331422774</v>
      </c>
      <c r="I934" s="1">
        <f>[1]Services!E$49</f>
        <v>21.515618554894857</v>
      </c>
      <c r="J934" s="1">
        <f>[1]Services!F$49</f>
        <v>21.677451293317095</v>
      </c>
      <c r="K934" s="1">
        <f>[1]Services!G$49</f>
        <v>17.914847749532104</v>
      </c>
      <c r="L934" s="1">
        <f>[1]Services!H$49</f>
        <v>6.0570899227450523</v>
      </c>
      <c r="M934" s="1">
        <f>[1]Services!I$49</f>
        <v>4.375892199561199</v>
      </c>
      <c r="N934" s="1">
        <f>[1]Services!J$49</f>
        <v>4.4540953685976135</v>
      </c>
      <c r="O934" s="1">
        <f>[1]Services!K$49</f>
        <v>4.1416411600882945</v>
      </c>
      <c r="P934" s="1">
        <f>[1]Services!L$49</f>
        <v>4.3010570208345884</v>
      </c>
      <c r="Q934" s="1">
        <f>[1]Services!M$49</f>
        <v>4.2638815138513895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1.3113734915389641E-2</v>
      </c>
      <c r="I935" s="1">
        <f>[1]Services!E$50</f>
        <v>1.2023056560894557E-2</v>
      </c>
      <c r="J935" s="1">
        <f>[1]Services!F$50</f>
        <v>0.10167780929744318</v>
      </c>
      <c r="K935" s="1">
        <f>[1]Services!G$50</f>
        <v>0.24161258867840077</v>
      </c>
      <c r="L935" s="1">
        <f>[1]Services!H$50</f>
        <v>0.23983991950267822</v>
      </c>
      <c r="M935" s="1">
        <f>[1]Services!I$50</f>
        <v>0.35913384172255547</v>
      </c>
      <c r="N935" s="1">
        <f>[1]Services!J$50</f>
        <v>0.20955685390366516</v>
      </c>
      <c r="O935" s="1">
        <f>[1]Services!K$50</f>
        <v>0.55574319183595622</v>
      </c>
      <c r="P935" s="1">
        <f>[1]Services!L$50</f>
        <v>0.39813014777901606</v>
      </c>
      <c r="Q935" s="1">
        <f>[1]Services!M$50</f>
        <v>0.43561434861419684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1.2230918921106644</v>
      </c>
      <c r="G936" s="1">
        <f>[1]Services!C$56</f>
        <v>1.3407920551212451</v>
      </c>
      <c r="H936" s="1">
        <f>[1]Services!D$56</f>
        <v>1.1315522630226382</v>
      </c>
      <c r="I936" s="1">
        <f>[1]Services!E$56</f>
        <v>1.213975312219987</v>
      </c>
      <c r="J936" s="1">
        <f>[1]Services!F$56</f>
        <v>1.6114049713102172</v>
      </c>
      <c r="K936" s="1">
        <f>[1]Services!G$56</f>
        <v>3.1970606285892131</v>
      </c>
      <c r="L936" s="1">
        <f>[1]Services!H$56</f>
        <v>3.2065182305915951</v>
      </c>
      <c r="M936" s="1">
        <f>[1]Services!I$56</f>
        <v>3.2045147516465158</v>
      </c>
      <c r="N936" s="1">
        <f>[1]Services!J$56</f>
        <v>3.1991605918532904</v>
      </c>
      <c r="O936" s="1">
        <f>[1]Services!K$56</f>
        <v>3.1968157937443316</v>
      </c>
      <c r="P936" s="1">
        <f>[1]Services!L$56</f>
        <v>3.4746757205716898</v>
      </c>
      <c r="Q936" s="1">
        <f>[1]Services!M$56</f>
        <v>3.4678491083393452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7.6496922633160667</v>
      </c>
      <c r="G937" s="1">
        <f t="shared" ref="G937:K937" si="1125">G938+G944</f>
        <v>8.2860723573854607</v>
      </c>
      <c r="H937" s="1">
        <f t="shared" si="1125"/>
        <v>8.2766365474451344</v>
      </c>
      <c r="I937" s="1">
        <f t="shared" si="1125"/>
        <v>8.0926252934806477</v>
      </c>
      <c r="J937" s="1">
        <f t="shared" si="1125"/>
        <v>7.782514592112693</v>
      </c>
      <c r="K937" s="1">
        <f t="shared" si="1125"/>
        <v>7.4863999652362168</v>
      </c>
      <c r="L937" s="1">
        <f t="shared" ref="L937:O937" si="1126">L938+L944</f>
        <v>8.431806565995295</v>
      </c>
      <c r="M937" s="1">
        <f t="shared" si="1126"/>
        <v>8.4148040592778681</v>
      </c>
      <c r="N937" s="1">
        <f t="shared" si="1126"/>
        <v>8.9979077169978012</v>
      </c>
      <c r="O937" s="1">
        <f t="shared" si="1126"/>
        <v>8.895002519049914</v>
      </c>
      <c r="P937" s="1">
        <f>P938+P944</f>
        <v>8.9135792519870982</v>
      </c>
      <c r="Q937" s="1">
        <f>Q938+Q944</f>
        <v>8.8390825567580276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2.0957657555123195</v>
      </c>
      <c r="G938" s="1">
        <f>[1]Services!C$51</f>
        <v>2.2701105109749893</v>
      </c>
      <c r="H938" s="1">
        <f>[1]Services!D$51</f>
        <v>2.2606643919560527</v>
      </c>
      <c r="I938" s="1">
        <f>[1]Services!E$51</f>
        <v>2.0766476528573214</v>
      </c>
      <c r="J938" s="1">
        <f>[1]Services!F$51</f>
        <v>1.7665081590036096</v>
      </c>
      <c r="K938" s="1">
        <f>[1]Services!G$51</f>
        <v>1.2877137100763099</v>
      </c>
      <c r="L938" s="1">
        <f>[1]Services!H$51</f>
        <v>0.76320579292027291</v>
      </c>
      <c r="M938" s="1">
        <f>[1]Services!I$51</f>
        <v>0.74540789412138519</v>
      </c>
      <c r="N938" s="1">
        <f>[1]Services!J$51</f>
        <v>0.77121350095408059</v>
      </c>
      <c r="O938" s="1">
        <f>[1]Services!K$51</f>
        <v>0.66826560035135774</v>
      </c>
      <c r="P938" s="1">
        <f>[1]Services!L$51</f>
        <v>0.68681633243706652</v>
      </c>
      <c r="Q938" s="1">
        <f>[1]Services!M$51</f>
        <v>0.61211437876126951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1.4100844500903817</v>
      </c>
      <c r="G939" s="1">
        <f t="shared" ref="G939:K939" si="1127">IFERROR(G907/G$906,0)*G$938</f>
        <v>1.5390986748236295</v>
      </c>
      <c r="H939" s="1">
        <f t="shared" si="1127"/>
        <v>1.3667203148079337</v>
      </c>
      <c r="I939" s="1">
        <f t="shared" si="1127"/>
        <v>1.23004700626658</v>
      </c>
      <c r="J939" s="1">
        <f t="shared" si="1127"/>
        <v>0.99067630931558803</v>
      </c>
      <c r="K939" s="1">
        <f t="shared" si="1127"/>
        <v>0.83706490139117251</v>
      </c>
      <c r="L939" s="1">
        <f t="shared" ref="L939:O939" si="1128">IFERROR(L907/L$906,0)*L$938</f>
        <v>0.7311313233785518</v>
      </c>
      <c r="M939" s="1">
        <f t="shared" si="1128"/>
        <v>0.68453369060614944</v>
      </c>
      <c r="N939" s="1">
        <f t="shared" si="1128"/>
        <v>0.64367301505003338</v>
      </c>
      <c r="O939" s="1">
        <f t="shared" si="1128"/>
        <v>0.56376692967082032</v>
      </c>
      <c r="P939" s="1">
        <f t="shared" ref="P939:Q943" si="1129">IFERROR(P907/P$906,0)*P$938</f>
        <v>0.55068825891162199</v>
      </c>
      <c r="Q939" s="1">
        <f t="shared" si="1129"/>
        <v>0.4662366651981048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0.68568130542193795</v>
      </c>
      <c r="G940" s="1">
        <f t="shared" ref="G940:K943" si="1130">IFERROR(G908/G$906,0)*G$938</f>
        <v>0.73101183615135956</v>
      </c>
      <c r="H940" s="1">
        <f t="shared" si="1130"/>
        <v>0.89394407714811908</v>
      </c>
      <c r="I940" s="1">
        <f t="shared" si="1130"/>
        <v>0.83116075305957704</v>
      </c>
      <c r="J940" s="1">
        <f t="shared" si="1130"/>
        <v>0.74269080472029525</v>
      </c>
      <c r="K940" s="1">
        <f t="shared" si="1130"/>
        <v>0.41015119697502561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2.0287967509282016E-2</v>
      </c>
      <c r="O940" s="1">
        <f t="shared" si="1131"/>
        <v>1.9851697221782368E-2</v>
      </c>
      <c r="P940" s="1">
        <f t="shared" si="1129"/>
        <v>1.8898329026708027E-2</v>
      </c>
      <c r="Q940" s="1">
        <f t="shared" si="1129"/>
        <v>2.4862379701281606E-2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2.0987468990008072E-3</v>
      </c>
      <c r="O941" s="1">
        <f t="shared" si="1132"/>
        <v>2.3281486897915125E-3</v>
      </c>
      <c r="P941" s="1">
        <f t="shared" si="1129"/>
        <v>2.1593811361833451E-3</v>
      </c>
      <c r="Q941" s="1">
        <f t="shared" si="1129"/>
        <v>3.1782126702918812E-3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6.9107628710244895E-3</v>
      </c>
      <c r="J942" s="1">
        <f t="shared" si="1130"/>
        <v>1.0203611338131175E-2</v>
      </c>
      <c r="K942" s="1">
        <f t="shared" si="1130"/>
        <v>1.9988375798493736E-2</v>
      </c>
      <c r="L942" s="1">
        <f t="shared" ref="L942:O942" si="1133">IFERROR(L910/L$906,0)*L$938</f>
        <v>1.5267559938020224E-2</v>
      </c>
      <c r="M942" s="1">
        <f t="shared" si="1133"/>
        <v>1.2430776458645078E-2</v>
      </c>
      <c r="N942" s="1">
        <f t="shared" si="1133"/>
        <v>2.6458587980779279E-2</v>
      </c>
      <c r="O942" s="1">
        <f t="shared" si="1133"/>
        <v>1.3284553903855342E-2</v>
      </c>
      <c r="P942" s="1">
        <f t="shared" si="1129"/>
        <v>1.1585834355851162E-2</v>
      </c>
      <c r="Q942" s="1">
        <f t="shared" si="1129"/>
        <v>1.3942846572856637E-2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8.5291306601400045E-3</v>
      </c>
      <c r="J943" s="1">
        <f t="shared" si="1130"/>
        <v>2.2937433629595178E-2</v>
      </c>
      <c r="K943" s="1">
        <f t="shared" si="1130"/>
        <v>2.0509235911618025E-2</v>
      </c>
      <c r="L943" s="1">
        <f t="shared" ref="L943:O943" si="1134">IFERROR(L911/L$906,0)*L$938</f>
        <v>1.6806909603700876E-2</v>
      </c>
      <c r="M943" s="1">
        <f t="shared" si="1134"/>
        <v>4.8443427056590639E-2</v>
      </c>
      <c r="N943" s="1">
        <f t="shared" si="1134"/>
        <v>7.8695183514985112E-2</v>
      </c>
      <c r="O943" s="1">
        <f t="shared" si="1134"/>
        <v>6.903427086510823E-2</v>
      </c>
      <c r="P943" s="1">
        <f t="shared" si="1129"/>
        <v>0.10348452900670195</v>
      </c>
      <c r="Q943" s="1">
        <f t="shared" si="1129"/>
        <v>0.10389427461873466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5.5539265078037472</v>
      </c>
      <c r="G944" s="1">
        <f>[1]Services!C$52</f>
        <v>6.0159618464104723</v>
      </c>
      <c r="H944" s="1">
        <f>[1]Services!D$52</f>
        <v>6.0159721554890817</v>
      </c>
      <c r="I944" s="1">
        <f>[1]Services!E$52</f>
        <v>6.0159776406233254</v>
      </c>
      <c r="J944" s="1">
        <f>[1]Services!F$52</f>
        <v>6.0160064331090837</v>
      </c>
      <c r="K944" s="1">
        <f>[1]Services!G$52</f>
        <v>6.1986862551599069</v>
      </c>
      <c r="L944" s="1">
        <f>[1]Services!H$52</f>
        <v>7.6686007730750223</v>
      </c>
      <c r="M944" s="1">
        <f>[1]Services!I$52</f>
        <v>7.669396165156483</v>
      </c>
      <c r="N944" s="1">
        <f>[1]Services!J$52</f>
        <v>8.22669421604372</v>
      </c>
      <c r="O944" s="1">
        <f>[1]Services!K$52</f>
        <v>8.2267369186985562</v>
      </c>
      <c r="P944" s="1">
        <f>[1]Services!L$52</f>
        <v>8.2267629195500316</v>
      </c>
      <c r="Q944" s="1">
        <f>[1]Services!M$52</f>
        <v>8.2269681779967581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6.1735707465447325</v>
      </c>
      <c r="G945" s="1">
        <f t="shared" ref="G945:O945" si="1135">G946</f>
        <v>6.0771300004139022</v>
      </c>
      <c r="H945" s="1">
        <f t="shared" si="1135"/>
        <v>6.1195793762767003</v>
      </c>
      <c r="I945" s="1">
        <f t="shared" si="1135"/>
        <v>6.0328410998599162</v>
      </c>
      <c r="J945" s="1">
        <f t="shared" si="1135"/>
        <v>7.4203226563377402</v>
      </c>
      <c r="K945" s="1">
        <f t="shared" si="1135"/>
        <v>8.2670059013410473</v>
      </c>
      <c r="L945" s="1">
        <f t="shared" si="1135"/>
        <v>16.144749519361245</v>
      </c>
      <c r="M945" s="1">
        <f t="shared" si="1135"/>
        <v>5.7963512886412145</v>
      </c>
      <c r="N945" s="1">
        <f t="shared" si="1135"/>
        <v>2.7947565561511669</v>
      </c>
      <c r="O945" s="1">
        <f t="shared" si="1135"/>
        <v>2.1999226376060967</v>
      </c>
      <c r="P945" s="1">
        <f>P946</f>
        <v>0.37935606964114982</v>
      </c>
      <c r="Q945" s="1">
        <f>Q946</f>
        <v>0.57750065274829165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6.1735707465447325</v>
      </c>
      <c r="G946" s="1">
        <f>[1]Services!C$53</f>
        <v>6.0771300004139022</v>
      </c>
      <c r="H946" s="1">
        <f>[1]Services!D$53</f>
        <v>6.1195793762767003</v>
      </c>
      <c r="I946" s="1">
        <f>[1]Services!E$53</f>
        <v>6.0328410998599162</v>
      </c>
      <c r="J946" s="1">
        <f>[1]Services!F$53</f>
        <v>7.4203226563377402</v>
      </c>
      <c r="K946" s="1">
        <f>[1]Services!G$53</f>
        <v>8.2670059013410473</v>
      </c>
      <c r="L946" s="1">
        <f>[1]Services!H$53</f>
        <v>16.144749519361245</v>
      </c>
      <c r="M946" s="1">
        <f>[1]Services!I$53</f>
        <v>5.7963512886412145</v>
      </c>
      <c r="N946" s="1">
        <f>[1]Services!J$53</f>
        <v>2.7947565561511669</v>
      </c>
      <c r="O946" s="1">
        <f>[1]Services!K$53</f>
        <v>2.1999226376060967</v>
      </c>
      <c r="P946" s="1">
        <f>[1]Services!L$53</f>
        <v>0.37935606964114982</v>
      </c>
      <c r="Q946" s="1">
        <f>[1]Services!M$53</f>
        <v>0.57750065274829165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1.8770962150218906</v>
      </c>
      <c r="G947" s="1">
        <f t="shared" ref="G947:O947" si="1136">G948</f>
        <v>2.1601081556392847</v>
      </c>
      <c r="H947" s="1">
        <f t="shared" si="1136"/>
        <v>1.8085180198566322</v>
      </c>
      <c r="I947" s="1">
        <f t="shared" si="1136"/>
        <v>1.9606218494240713</v>
      </c>
      <c r="J947" s="1">
        <f t="shared" si="1136"/>
        <v>2.0743891475403848</v>
      </c>
      <c r="K947" s="1">
        <f t="shared" si="1136"/>
        <v>2.1990340063898106</v>
      </c>
      <c r="L947" s="1">
        <f t="shared" si="1136"/>
        <v>2.1664006024959113</v>
      </c>
      <c r="M947" s="1">
        <f t="shared" si="1136"/>
        <v>3.0332677074725134</v>
      </c>
      <c r="N947" s="1">
        <f t="shared" si="1136"/>
        <v>2.1795944451561282</v>
      </c>
      <c r="O947" s="1">
        <f t="shared" si="1136"/>
        <v>2.1964417150545601</v>
      </c>
      <c r="P947" s="1">
        <f>P948</f>
        <v>2.1962669859215649</v>
      </c>
      <c r="Q947" s="1">
        <f>Q948</f>
        <v>2.196383078959538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1.8770962150218906</v>
      </c>
      <c r="G948" s="1">
        <f>[1]Services!C$54</f>
        <v>2.1601081556392847</v>
      </c>
      <c r="H948" s="1">
        <f>[1]Services!D$54</f>
        <v>1.8085180198566322</v>
      </c>
      <c r="I948" s="1">
        <f>[1]Services!E$54</f>
        <v>1.9606218494240713</v>
      </c>
      <c r="J948" s="1">
        <f>[1]Services!F$54</f>
        <v>2.0743891475403848</v>
      </c>
      <c r="K948" s="1">
        <f>[1]Services!G$54</f>
        <v>2.1990340063898106</v>
      </c>
      <c r="L948" s="1">
        <f>[1]Services!H$54</f>
        <v>2.1664006024959113</v>
      </c>
      <c r="M948" s="1">
        <f>[1]Services!I$54</f>
        <v>3.0332677074725134</v>
      </c>
      <c r="N948" s="1">
        <f>[1]Services!J$54</f>
        <v>2.1795944451561282</v>
      </c>
      <c r="O948" s="1">
        <f>[1]Services!K$54</f>
        <v>2.1964417150545601</v>
      </c>
      <c r="P948" s="1">
        <f>[1]Services!L$54</f>
        <v>2.1962669859215649</v>
      </c>
      <c r="Q948" s="1">
        <f>[1]Services!M$54</f>
        <v>2.196383078959538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0.62700854594543032</v>
      </c>
      <c r="G949" s="1">
        <f t="shared" ref="G949:O949" si="1137">G950</f>
        <v>0.68734646528604193</v>
      </c>
      <c r="H949" s="1">
        <f t="shared" si="1137"/>
        <v>0.68552484613068743</v>
      </c>
      <c r="I949" s="1">
        <f t="shared" si="1137"/>
        <v>0.68834198178796624</v>
      </c>
      <c r="J949" s="1">
        <f t="shared" si="1137"/>
        <v>3.4182922514004308</v>
      </c>
      <c r="K949" s="1">
        <f t="shared" si="1137"/>
        <v>5.7664792367005164</v>
      </c>
      <c r="L949" s="1">
        <f t="shared" si="1137"/>
        <v>6.8860719524358345</v>
      </c>
      <c r="M949" s="1">
        <f t="shared" si="1137"/>
        <v>6.887323001249567</v>
      </c>
      <c r="N949" s="1">
        <f t="shared" si="1137"/>
        <v>5.9580971804880027</v>
      </c>
      <c r="O949" s="1">
        <f t="shared" si="1137"/>
        <v>5.3874689745274873</v>
      </c>
      <c r="P949" s="1">
        <f>P950</f>
        <v>6.1829800739465659</v>
      </c>
      <c r="Q949" s="1">
        <f>Q950</f>
        <v>5.2397097055159989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0.62700854594543032</v>
      </c>
      <c r="G950" s="1">
        <f>[1]Services!C$55</f>
        <v>0.68734646528604193</v>
      </c>
      <c r="H950" s="1">
        <f>[1]Services!D$55</f>
        <v>0.68552484613068743</v>
      </c>
      <c r="I950" s="1">
        <f>[1]Services!E$55</f>
        <v>0.68834198178796624</v>
      </c>
      <c r="J950" s="1">
        <f>[1]Services!F$55</f>
        <v>3.4182922514004308</v>
      </c>
      <c r="K950" s="1">
        <f>[1]Services!G$55</f>
        <v>5.7664792367005164</v>
      </c>
      <c r="L950" s="1">
        <f>[1]Services!H$55</f>
        <v>6.8860719524358345</v>
      </c>
      <c r="M950" s="1">
        <f>[1]Services!I$55</f>
        <v>6.887323001249567</v>
      </c>
      <c r="N950" s="1">
        <f>[1]Services!J$55</f>
        <v>5.9580971804880027</v>
      </c>
      <c r="O950" s="1">
        <f>[1]Services!K$55</f>
        <v>5.3874689745274873</v>
      </c>
      <c r="P950" s="1">
        <f>[1]Services!L$55</f>
        <v>6.1829800739465659</v>
      </c>
      <c r="Q950" s="1">
        <f>[1]Services!M$55</f>
        <v>5.2397097055159989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0.39701165581597181</v>
      </c>
      <c r="J951" s="1">
        <f t="shared" si="1138"/>
        <v>0.32760210879544482</v>
      </c>
      <c r="K951" s="1">
        <f t="shared" si="1138"/>
        <v>0.564159036764039</v>
      </c>
      <c r="L951" s="1">
        <f t="shared" si="1138"/>
        <v>0.12462219222203955</v>
      </c>
      <c r="M951" s="1">
        <f t="shared" si="1138"/>
        <v>0.20919978886675036</v>
      </c>
      <c r="N951" s="1">
        <f t="shared" si="1138"/>
        <v>1.5753211292026901</v>
      </c>
      <c r="O951" s="1">
        <f t="shared" si="1138"/>
        <v>1.5864188415815506</v>
      </c>
      <c r="P951" s="1">
        <f>P952</f>
        <v>1.5874445986188357</v>
      </c>
      <c r="Q951" s="1">
        <f>Q952</f>
        <v>1.3284330548262835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0.39701165581597181</v>
      </c>
      <c r="J952" s="1">
        <f>[1]Services!F$57</f>
        <v>0.32760210879544482</v>
      </c>
      <c r="K952" s="1">
        <f>[1]Services!G$57</f>
        <v>0.564159036764039</v>
      </c>
      <c r="L952" s="1">
        <f>[1]Services!H$57</f>
        <v>0.12462219222203955</v>
      </c>
      <c r="M952" s="1">
        <f>[1]Services!I$57</f>
        <v>0.20919978886675036</v>
      </c>
      <c r="N952" s="1">
        <f>[1]Services!J$57</f>
        <v>1.5753211292026901</v>
      </c>
      <c r="O952" s="1">
        <f>[1]Services!K$57</f>
        <v>1.5864188415815506</v>
      </c>
      <c r="P952" s="1">
        <f>[1]Services!L$57</f>
        <v>1.5874445986188357</v>
      </c>
      <c r="Q952" s="1">
        <f>[1]Services!M$57</f>
        <v>1.3284330548262835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9.1173087893748122</v>
      </c>
      <c r="H953" s="1">
        <f>[1]Services!D$58</f>
        <v>17.662618786164295</v>
      </c>
      <c r="I953" s="1">
        <f>[1]Services!E$58</f>
        <v>17.806644703243325</v>
      </c>
      <c r="J953" s="1">
        <f>[1]Services!F$58</f>
        <v>17.806644857320929</v>
      </c>
      <c r="K953" s="1">
        <f>[1]Services!G$58</f>
        <v>17.809532768955918</v>
      </c>
      <c r="L953" s="1">
        <f>[1]Services!H$58</f>
        <v>21.123813408502354</v>
      </c>
      <c r="M953" s="1">
        <f>[1]Services!I$58</f>
        <v>21.667008621114174</v>
      </c>
      <c r="N953" s="1">
        <f>[1]Services!J$58</f>
        <v>21.662807777235376</v>
      </c>
      <c r="O953" s="1">
        <f>[1]Services!K$58</f>
        <v>21.661489003204153</v>
      </c>
      <c r="P953" s="1">
        <f>[1]Services!L$58</f>
        <v>21.661618661156982</v>
      </c>
      <c r="Q953" s="1">
        <f>[1]Services!M$58</f>
        <v>21.660977974602446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0.91249999999999909</v>
      </c>
      <c r="G955" s="4">
        <f t="shared" si="1141"/>
        <v>0.91500000000000015</v>
      </c>
      <c r="H955" s="4">
        <f t="shared" si="1141"/>
        <v>0.91874999999999984</v>
      </c>
      <c r="I955" s="4">
        <f t="shared" si="1141"/>
        <v>0.92499999999999938</v>
      </c>
      <c r="J955" s="4">
        <f t="shared" si="1141"/>
        <v>0.93125000000000058</v>
      </c>
      <c r="K955" s="4">
        <f t="shared" si="1141"/>
        <v>0.93750000000000022</v>
      </c>
      <c r="L955" s="4">
        <f t="shared" ref="L955:O955" si="1142">IFERROR(L928/L884,"-")</f>
        <v>0.94375000000000031</v>
      </c>
      <c r="M955" s="4">
        <f t="shared" si="1142"/>
        <v>0.9499999999999994</v>
      </c>
      <c r="N955" s="4">
        <f t="shared" si="1142"/>
        <v>0.95000000000000118</v>
      </c>
      <c r="O955" s="4">
        <f t="shared" si="1142"/>
        <v>0.95000000000000029</v>
      </c>
      <c r="P955" s="4">
        <f t="shared" ref="P955:Q957" si="1143">IFERROR(P928/P884,"-")</f>
        <v>0.94999999999999962</v>
      </c>
      <c r="Q955" s="4">
        <f t="shared" si="1143"/>
        <v>0.95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3.199999999999998</v>
      </c>
      <c r="G956" s="4">
        <f t="shared" si="1141"/>
        <v>3.2400000000000038</v>
      </c>
      <c r="H956" s="4">
        <f t="shared" si="1141"/>
        <v>3.3000000000000016</v>
      </c>
      <c r="I956" s="4">
        <f t="shared" si="1141"/>
        <v>3.4</v>
      </c>
      <c r="J956" s="4">
        <f t="shared" si="1141"/>
        <v>3.5000000000000022</v>
      </c>
      <c r="K956" s="4">
        <f t="shared" si="1141"/>
        <v>3.6000000000000019</v>
      </c>
      <c r="L956" s="4">
        <f t="shared" ref="L956:O956" si="1144">IFERROR(L929/L885,"-")</f>
        <v>3.7000000000000028</v>
      </c>
      <c r="M956" s="4">
        <f t="shared" si="1144"/>
        <v>3.7999999999999994</v>
      </c>
      <c r="N956" s="4">
        <f t="shared" si="1144"/>
        <v>3.7999999999999985</v>
      </c>
      <c r="O956" s="4">
        <f t="shared" si="1144"/>
        <v>3.7999999999999985</v>
      </c>
      <c r="P956" s="4">
        <f t="shared" si="1143"/>
        <v>3.800000000000002</v>
      </c>
      <c r="Q956" s="4">
        <f t="shared" si="1143"/>
        <v>3.7999999999999985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1.0000000000000002</v>
      </c>
      <c r="I957" s="4">
        <f t="shared" si="1141"/>
        <v>1.0000000000000002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0.99999999999999989</v>
      </c>
      <c r="M957" s="4">
        <f t="shared" si="1145"/>
        <v>1</v>
      </c>
      <c r="N957" s="4">
        <f t="shared" si="1145"/>
        <v>1.0000000000000002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0.82107843137254888</v>
      </c>
      <c r="G958" s="4">
        <f t="shared" si="1146"/>
        <v>0.82270432925645498</v>
      </c>
      <c r="H958" s="4">
        <f t="shared" si="1146"/>
        <v>0.82514317608231336</v>
      </c>
      <c r="I958" s="4">
        <f t="shared" si="1146"/>
        <v>0.8292079207920785</v>
      </c>
      <c r="J958" s="4">
        <f t="shared" si="1146"/>
        <v>0.83335396039603948</v>
      </c>
      <c r="K958" s="4">
        <f t="shared" si="1146"/>
        <v>0.83749999999999947</v>
      </c>
      <c r="L958" s="4">
        <f t="shared" ref="L958:O958" si="1147">IFERROR(L932/L888,"-")</f>
        <v>0.83750000000000002</v>
      </c>
      <c r="M958" s="4">
        <f t="shared" si="1147"/>
        <v>0.83749999999999947</v>
      </c>
      <c r="N958" s="4">
        <f t="shared" si="1147"/>
        <v>0.83749999999999825</v>
      </c>
      <c r="O958" s="4">
        <f t="shared" si="1147"/>
        <v>0.83749999999999947</v>
      </c>
      <c r="P958" s="4">
        <f>IFERROR(P932/P888,"-")</f>
        <v>0.83749999999999913</v>
      </c>
      <c r="Q958" s="4">
        <f>IFERROR(Q932/Q888,"-")</f>
        <v>0.83749999999999958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0.9468085106382983</v>
      </c>
      <c r="G959" s="4">
        <f t="shared" si="1148"/>
        <v>0.94680851063830007</v>
      </c>
      <c r="H959" s="4">
        <f t="shared" si="1148"/>
        <v>0.94652484003349024</v>
      </c>
      <c r="I959" s="4">
        <f t="shared" si="1148"/>
        <v>0.95529930226148041</v>
      </c>
      <c r="J959" s="4">
        <f t="shared" si="1148"/>
        <v>0.9498944852128347</v>
      </c>
      <c r="K959" s="4">
        <f t="shared" si="1148"/>
        <v>0.95131064615330663</v>
      </c>
      <c r="L959" s="4">
        <f t="shared" ref="L959:O959" si="1149">IFERROR(L934/L895,"-")</f>
        <v>0.93616129439159357</v>
      </c>
      <c r="M959" s="4">
        <f t="shared" si="1149"/>
        <v>0.92218032019314466</v>
      </c>
      <c r="N959" s="4">
        <f t="shared" si="1149"/>
        <v>0.95674790970719781</v>
      </c>
      <c r="O959" s="4">
        <f t="shared" si="1149"/>
        <v>0.92132625521933409</v>
      </c>
      <c r="P959" s="4">
        <f t="shared" ref="P959:Q961" si="1150">IFERROR(P934/P895,"-")</f>
        <v>0.9327707606617105</v>
      </c>
      <c r="Q959" s="4">
        <f t="shared" si="1150"/>
        <v>0.93167891784461754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1.9799999999999995</v>
      </c>
      <c r="I960" s="4">
        <f t="shared" si="1148"/>
        <v>2.0399999999999991</v>
      </c>
      <c r="J960" s="4">
        <f t="shared" si="1148"/>
        <v>2.1</v>
      </c>
      <c r="K960" s="4">
        <f t="shared" si="1148"/>
        <v>2.1600000000000041</v>
      </c>
      <c r="L960" s="4">
        <f t="shared" ref="L960:O960" si="1151">IFERROR(L935/L896,"-")</f>
        <v>2.2200000000000006</v>
      </c>
      <c r="M960" s="4">
        <f t="shared" si="1151"/>
        <v>2.2800000000000025</v>
      </c>
      <c r="N960" s="4">
        <f t="shared" si="1151"/>
        <v>2.2799999999999985</v>
      </c>
      <c r="O960" s="4">
        <f t="shared" si="1151"/>
        <v>2.2799999999999989</v>
      </c>
      <c r="P960" s="4">
        <f t="shared" si="1150"/>
        <v>2.2799999999999998</v>
      </c>
      <c r="Q960" s="4">
        <f t="shared" si="1150"/>
        <v>2.2799999999999985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0.87220000000000031</v>
      </c>
      <c r="G961" s="4">
        <f t="shared" si="1148"/>
        <v>0.87219999999999998</v>
      </c>
      <c r="H961" s="4">
        <f t="shared" si="1148"/>
        <v>0.87219999999999998</v>
      </c>
      <c r="I961" s="4">
        <f t="shared" si="1148"/>
        <v>0.87219999999999975</v>
      </c>
      <c r="J961" s="4">
        <f t="shared" si="1148"/>
        <v>0.87219999999999931</v>
      </c>
      <c r="K961" s="4">
        <f t="shared" si="1148"/>
        <v>0.87220000000000042</v>
      </c>
      <c r="L961" s="4">
        <f t="shared" ref="L961:O961" si="1152">IFERROR(L936/L897,"-")</f>
        <v>0.87219999999999986</v>
      </c>
      <c r="M961" s="4">
        <f t="shared" si="1152"/>
        <v>0.87219999999999986</v>
      </c>
      <c r="N961" s="4">
        <f t="shared" si="1152"/>
        <v>0.87220000000000031</v>
      </c>
      <c r="O961" s="4">
        <f t="shared" si="1152"/>
        <v>0.87219999999999975</v>
      </c>
      <c r="P961" s="4">
        <f t="shared" si="1150"/>
        <v>0.87219999999999964</v>
      </c>
      <c r="Q961" s="4">
        <f t="shared" si="1150"/>
        <v>0.87219999999999975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0.9900000000000001</v>
      </c>
      <c r="G962" s="4">
        <f t="shared" si="1153"/>
        <v>0.98999999999999988</v>
      </c>
      <c r="H962" s="4">
        <f t="shared" si="1153"/>
        <v>0.99</v>
      </c>
      <c r="I962" s="4">
        <f t="shared" si="1153"/>
        <v>0.9900000000000001</v>
      </c>
      <c r="J962" s="4">
        <f t="shared" si="1153"/>
        <v>0.98999999999999988</v>
      </c>
      <c r="K962" s="4">
        <f t="shared" si="1153"/>
        <v>0.98999999999999988</v>
      </c>
      <c r="L962" s="4">
        <f t="shared" ref="L962:O962" si="1154">IFERROR(L939/L907,"-")</f>
        <v>0.99</v>
      </c>
      <c r="M962" s="4">
        <f t="shared" si="1154"/>
        <v>0.99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0.9900000000000001</v>
      </c>
      <c r="Q962" s="4">
        <f t="shared" si="1155"/>
        <v>0.9900000000000001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0.9900000000000001</v>
      </c>
      <c r="G963" s="4">
        <f t="shared" si="1153"/>
        <v>0.98999999999999988</v>
      </c>
      <c r="H963" s="4">
        <f t="shared" si="1153"/>
        <v>0.99</v>
      </c>
      <c r="I963" s="4">
        <f t="shared" si="1153"/>
        <v>0.9900000000000001</v>
      </c>
      <c r="J963" s="4">
        <f t="shared" si="1153"/>
        <v>0.99</v>
      </c>
      <c r="K963" s="4">
        <f t="shared" si="1153"/>
        <v>0.99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</v>
      </c>
      <c r="O963" s="4">
        <f t="shared" si="1156"/>
        <v>0.9900000000000001</v>
      </c>
      <c r="P963" s="4">
        <f t="shared" si="1155"/>
        <v>0.98999999999999988</v>
      </c>
      <c r="Q963" s="4">
        <f t="shared" si="1155"/>
        <v>0.99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0.98999999999999988</v>
      </c>
      <c r="O964" s="4">
        <f t="shared" si="1157"/>
        <v>0.99</v>
      </c>
      <c r="P964" s="4">
        <f t="shared" si="1155"/>
        <v>0.9900000000000001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0.99</v>
      </c>
      <c r="K965" s="4">
        <f t="shared" si="1153"/>
        <v>0.98999999999999988</v>
      </c>
      <c r="L965" s="4">
        <f t="shared" ref="L965:O965" si="1158">IFERROR(L942/L910,"-")</f>
        <v>0.99</v>
      </c>
      <c r="M965" s="4">
        <f t="shared" si="1158"/>
        <v>0.98999999999999988</v>
      </c>
      <c r="N965" s="4">
        <f t="shared" si="1158"/>
        <v>0.99</v>
      </c>
      <c r="O965" s="4">
        <f t="shared" si="1158"/>
        <v>0.99</v>
      </c>
      <c r="P965" s="4">
        <f t="shared" si="1155"/>
        <v>0.99</v>
      </c>
      <c r="Q965" s="4">
        <f t="shared" si="1155"/>
        <v>0.98999999999999988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0.9900000000000001</v>
      </c>
      <c r="K966" s="4">
        <f t="shared" si="1153"/>
        <v>0.98999999999999988</v>
      </c>
      <c r="L966" s="4">
        <f t="shared" ref="L966:O966" si="1159">IFERROR(L943/L911,"-")</f>
        <v>0.98999999999999988</v>
      </c>
      <c r="M966" s="4">
        <f t="shared" si="1159"/>
        <v>0.99</v>
      </c>
      <c r="N966" s="4">
        <f t="shared" si="1159"/>
        <v>0.98999999999999988</v>
      </c>
      <c r="O966" s="4">
        <f t="shared" si="1159"/>
        <v>0.99</v>
      </c>
      <c r="P966" s="4">
        <f t="shared" si="1155"/>
        <v>0.99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0.9899999999999981</v>
      </c>
      <c r="G967" s="4">
        <f t="shared" si="1153"/>
        <v>0.99000000000000066</v>
      </c>
      <c r="H967" s="4">
        <f t="shared" si="1153"/>
        <v>0.99000000000000077</v>
      </c>
      <c r="I967" s="4">
        <f t="shared" si="1153"/>
        <v>0.99000000000000099</v>
      </c>
      <c r="J967" s="4">
        <f t="shared" si="1153"/>
        <v>0.98999999999999899</v>
      </c>
      <c r="K967" s="4">
        <f t="shared" si="1153"/>
        <v>0.98999999999999921</v>
      </c>
      <c r="L967" s="4">
        <f t="shared" ref="L967:O967" si="1160">IFERROR(L944/L912,"-")</f>
        <v>0.98999999999999866</v>
      </c>
      <c r="M967" s="4">
        <f t="shared" si="1160"/>
        <v>0.99000000000000032</v>
      </c>
      <c r="N967" s="4">
        <f t="shared" si="1160"/>
        <v>0.99</v>
      </c>
      <c r="O967" s="4">
        <f t="shared" si="1160"/>
        <v>0.98999999999999988</v>
      </c>
      <c r="P967" s="4">
        <f t="shared" si="1155"/>
        <v>0.9900000000000001</v>
      </c>
      <c r="Q967" s="4">
        <f t="shared" si="1155"/>
        <v>0.99000000000000055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0.72000000000000042</v>
      </c>
      <c r="G968" s="4">
        <f t="shared" si="1161"/>
        <v>0.7200000000000002</v>
      </c>
      <c r="H968" s="4">
        <f t="shared" si="1161"/>
        <v>0.7200000000000002</v>
      </c>
      <c r="I968" s="4">
        <f t="shared" si="1161"/>
        <v>0.72000000000000042</v>
      </c>
      <c r="J968" s="4">
        <f t="shared" si="1161"/>
        <v>0.72000000000000053</v>
      </c>
      <c r="K968" s="4">
        <f t="shared" si="1161"/>
        <v>0.72000000000000053</v>
      </c>
      <c r="L968" s="4">
        <f t="shared" ref="L968:O968" si="1162">IFERROR(L946/L913,"-")</f>
        <v>0.71999999999999875</v>
      </c>
      <c r="M968" s="4">
        <f t="shared" si="1162"/>
        <v>0.72000000000000042</v>
      </c>
      <c r="N968" s="4">
        <f t="shared" si="1162"/>
        <v>0.72</v>
      </c>
      <c r="O968" s="4">
        <f t="shared" si="1162"/>
        <v>0.72000000000000031</v>
      </c>
      <c r="P968" s="4">
        <f>IFERROR(P946/P913,"-")</f>
        <v>0.72</v>
      </c>
      <c r="Q968" s="4">
        <f>IFERROR(Q946/Q913,"-")</f>
        <v>0.72000000000000008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0.89999999999999947</v>
      </c>
      <c r="G969" s="4">
        <f t="shared" si="1163"/>
        <v>0.89999999999999958</v>
      </c>
      <c r="H969" s="4">
        <f t="shared" si="1163"/>
        <v>0.90000000000000058</v>
      </c>
      <c r="I969" s="4">
        <f t="shared" si="1163"/>
        <v>0.89999999999999991</v>
      </c>
      <c r="J969" s="4">
        <f t="shared" si="1163"/>
        <v>0.9000000000000008</v>
      </c>
      <c r="K969" s="4">
        <f t="shared" si="1163"/>
        <v>0.89999999999999958</v>
      </c>
      <c r="L969" s="4">
        <f t="shared" ref="L969:O969" si="1164">IFERROR(L948/L916,"-")</f>
        <v>0.90000000000000024</v>
      </c>
      <c r="M969" s="4">
        <f t="shared" si="1164"/>
        <v>0.89999999999999925</v>
      </c>
      <c r="N969" s="4">
        <f t="shared" si="1164"/>
        <v>0.90000000000000013</v>
      </c>
      <c r="O969" s="4">
        <f t="shared" si="1164"/>
        <v>0.89999999999999969</v>
      </c>
      <c r="P969" s="4">
        <f>IFERROR(P948/P916,"-")</f>
        <v>0.8999999999999998</v>
      </c>
      <c r="Q969" s="4">
        <f>IFERROR(Q948/Q916,"-")</f>
        <v>0.90000000000000091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0.63300502217037558</v>
      </c>
      <c r="J971" s="4">
        <f t="shared" si="1167"/>
        <v>0.69880116057487396</v>
      </c>
      <c r="K971" s="4">
        <f t="shared" si="1167"/>
        <v>0.7076248457142017</v>
      </c>
      <c r="L971" s="4">
        <f t="shared" ref="L971:O971" si="1168">IFERROR(L952/L922,"-")</f>
        <v>0.74668623237262965</v>
      </c>
      <c r="M971" s="4">
        <f t="shared" si="1168"/>
        <v>0.82027128239683744</v>
      </c>
      <c r="N971" s="4">
        <f t="shared" si="1168"/>
        <v>0.87294502354248504</v>
      </c>
      <c r="O971" s="4">
        <f t="shared" si="1168"/>
        <v>0.88217470298757539</v>
      </c>
      <c r="P971" s="4">
        <f>IFERROR(P952/P922,"-")</f>
        <v>0.89038214954762984</v>
      </c>
      <c r="Q971" s="4">
        <f>IFERROR(Q952/Q922,"-")</f>
        <v>0.87339931371456891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217.96586960046963</v>
      </c>
      <c r="G972" s="3">
        <f>[1]Residential!C$26</f>
        <v>219.89225509451836</v>
      </c>
      <c r="H972" s="3">
        <f>[1]Residential!D$26</f>
        <v>219.99066422690595</v>
      </c>
      <c r="I972" s="3">
        <f>[1]Residential!E$26</f>
        <v>217.68109386650454</v>
      </c>
      <c r="J972" s="3">
        <f>[1]Residential!F$26</f>
        <v>202.92208785825321</v>
      </c>
      <c r="K972" s="3">
        <f>[1]Residential!G$26</f>
        <v>192.07563511779927</v>
      </c>
      <c r="L972" s="3">
        <f>[1]Residential!H$26</f>
        <v>188.97423501913624</v>
      </c>
      <c r="M972" s="3">
        <f>[1]Residential!I$26</f>
        <v>188.85299338411662</v>
      </c>
      <c r="N972" s="3">
        <f>[1]Residential!J$26</f>
        <v>184.70745382244448</v>
      </c>
      <c r="O972" s="3">
        <f>[1]Residential!K$26</f>
        <v>181.14605934980517</v>
      </c>
      <c r="P972" s="3">
        <f>[1]Residential!L$26</f>
        <v>184.94523468090119</v>
      </c>
      <c r="Q972" s="3">
        <f>[1]Residential!M$26</f>
        <v>177.37460276033005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69.470141630731774</v>
      </c>
      <c r="G973" s="1">
        <f>[1]Residential!C$15</f>
        <v>70.018811849162418</v>
      </c>
      <c r="H973" s="1">
        <f>[1]Residential!D$15</f>
        <v>68.938178141769527</v>
      </c>
      <c r="I973" s="1">
        <f>[1]Residential!E$15</f>
        <v>69.497937130065822</v>
      </c>
      <c r="J973" s="1">
        <f>[1]Residential!F$15</f>
        <v>70.111518572552185</v>
      </c>
      <c r="K973" s="1">
        <f>[1]Residential!G$15</f>
        <v>72.901877379813882</v>
      </c>
      <c r="L973" s="1">
        <f>[1]Residential!H$15</f>
        <v>71.908201623844491</v>
      </c>
      <c r="M973" s="1">
        <f>[1]Residential!I$15</f>
        <v>73.549086732320589</v>
      </c>
      <c r="N973" s="1">
        <f>[1]Residential!J$15</f>
        <v>75.146070180267245</v>
      </c>
      <c r="O973" s="1">
        <f>[1]Residential!K$15</f>
        <v>77.862433697421707</v>
      </c>
      <c r="P973" s="1">
        <f>[1]Residential!L$15</f>
        <v>78.957093673318752</v>
      </c>
      <c r="Q973" s="1">
        <f>[1]Residential!M$15</f>
        <v>75.434290652736934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15.333264582952706</v>
      </c>
      <c r="G974" s="1">
        <f t="shared" ref="G974:K974" si="1169">SUM(G975:G976)</f>
        <v>15.10609866843372</v>
      </c>
      <c r="H974" s="1">
        <f t="shared" si="1169"/>
        <v>14.985980988162463</v>
      </c>
      <c r="I974" s="1">
        <f t="shared" si="1169"/>
        <v>16.165869411253123</v>
      </c>
      <c r="J974" s="1">
        <f t="shared" si="1169"/>
        <v>17.936141829495231</v>
      </c>
      <c r="K974" s="1">
        <f t="shared" si="1169"/>
        <v>20.621060352978372</v>
      </c>
      <c r="L974" s="1">
        <f t="shared" ref="L974:O974" si="1170">SUM(L975:L976)</f>
        <v>20.476961554387699</v>
      </c>
      <c r="M974" s="1">
        <f t="shared" si="1170"/>
        <v>21.851674137612196</v>
      </c>
      <c r="N974" s="1">
        <f t="shared" si="1170"/>
        <v>22.156537654474565</v>
      </c>
      <c r="O974" s="1">
        <f t="shared" si="1170"/>
        <v>23.043550039660939</v>
      </c>
      <c r="P974" s="1">
        <f>SUM(P975:P976)</f>
        <v>23.994335829632725</v>
      </c>
      <c r="Q974" s="1">
        <f>SUM(Q975:Q976)</f>
        <v>21.710198148458076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9.3768963431457628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8.1264966517617037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7.3928981735853796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5.5054344336326047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2.9077556419699273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1.8033161386563512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1.1933922583356984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1.5838400708508187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1.8632604022569141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2.7494639797935783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3.700162233029447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1.4142924394033636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5.9563682398069435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6.9796020166720165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7.593082814577083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10.660434977620518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15.028386187525303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18.817744214322019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19.283569296052001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20.267834066761377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20.293277252217653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20.294086059867361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20.294173596603279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20.295905709054711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9.5599451072943165</v>
      </c>
      <c r="G977" s="1">
        <f t="shared" ref="G977:K977" si="1174">SUM(G978:G979)</f>
        <v>10.085348643643048</v>
      </c>
      <c r="H977" s="1">
        <f t="shared" si="1174"/>
        <v>9.3186800882039638</v>
      </c>
      <c r="I977" s="1">
        <f t="shared" si="1174"/>
        <v>8.4937688951574426</v>
      </c>
      <c r="J977" s="1">
        <f t="shared" si="1174"/>
        <v>7.1452641970350061</v>
      </c>
      <c r="K977" s="1">
        <f t="shared" si="1174"/>
        <v>7.2289242610750968</v>
      </c>
      <c r="L977" s="1">
        <f t="shared" ref="L977:O977" si="1175">SUM(L978:L979)</f>
        <v>6.5577471244245178</v>
      </c>
      <c r="M977" s="1">
        <f t="shared" si="1175"/>
        <v>6.7652981982707097</v>
      </c>
      <c r="N977" s="1">
        <f t="shared" si="1175"/>
        <v>7.5136669424267399</v>
      </c>
      <c r="O977" s="1">
        <f t="shared" si="1175"/>
        <v>8.9593390724562294</v>
      </c>
      <c r="P977" s="1">
        <f>SUM(P978:P979)</f>
        <v>8.6899379271567501</v>
      </c>
      <c r="Q977" s="1">
        <f>SUM(Q978:Q979)</f>
        <v>7.4350891690054066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8.4110388086771852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8.7989076115566167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7.5266454501787594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5.5975328484210261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2.6224547250529464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1.6163112431522495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1.0630539320481902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1.4022714430677339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1.6496904413994158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2.6636921746566946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3.276244205037719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1.4020348279456141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1.1489062986171317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1.2864410320864308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1.7920346380252046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2.8962360467364165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4.5228094719820602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5.6126130179228468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5.494693192376328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5.3630267552029753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5.8639765010273246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6.2956468977995348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5.4136937221190307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6.0330543410597928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44.576931940484755</v>
      </c>
      <c r="G980" s="1">
        <f>[1]Residential!C$3-([1]Residential!C$10-[1]Residential!C$244)</f>
        <v>44.82736453708565</v>
      </c>
      <c r="H980" s="1">
        <f>[1]Residential!D$3-([1]Residential!D$10-[1]Residential!D$244)</f>
        <v>44.63351706540309</v>
      </c>
      <c r="I980" s="1">
        <f>[1]Residential!E$3-([1]Residential!E$10-[1]Residential!E$244)</f>
        <v>44.838298823655258</v>
      </c>
      <c r="J980" s="1">
        <f>[1]Residential!F$3-([1]Residential!F$10-[1]Residential!F$244)</f>
        <v>45.030112546021947</v>
      </c>
      <c r="K980" s="1">
        <f>[1]Residential!G$3-([1]Residential!G$10-[1]Residential!G$244)</f>
        <v>45.051892765760414</v>
      </c>
      <c r="L980" s="1">
        <f>[1]Residential!H$3-([1]Residential!H$10-[1]Residential!H$244)</f>
        <v>44.873492945032275</v>
      </c>
      <c r="M980" s="1">
        <f>[1]Residential!I$3-([1]Residential!I$10-[1]Residential!I$244)</f>
        <v>44.932114396437683</v>
      </c>
      <c r="N980" s="1">
        <f>[1]Residential!J$3-([1]Residential!J$10-[1]Residential!J$244)</f>
        <v>45.475865583365938</v>
      </c>
      <c r="O980" s="1">
        <f>[1]Residential!K$3-([1]Residential!K$10-[1]Residential!K$244)</f>
        <v>45.859544585304533</v>
      </c>
      <c r="P980" s="1">
        <f>[1]Residential!L$3-([1]Residential!L$10-[1]Residential!L$244)</f>
        <v>46.272819916529279</v>
      </c>
      <c r="Q980" s="1">
        <f>[1]Residential!M$3-([1]Residential!M$10-[1]Residential!M$244)</f>
        <v>46.289003335273456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60.231911432003074</v>
      </c>
      <c r="G981" s="1">
        <f>SUM([1]Residential!C$16:C$17)</f>
        <v>51.320074512476367</v>
      </c>
      <c r="H981" s="1">
        <f>SUM([1]Residential!D$16:D$17)</f>
        <v>47.912974939333715</v>
      </c>
      <c r="I981" s="1">
        <f>SUM([1]Residential!E$16:E$17)</f>
        <v>39.125574506709164</v>
      </c>
      <c r="J981" s="1">
        <f>SUM([1]Residential!F$16:F$17)</f>
        <v>13.263459252539446</v>
      </c>
      <c r="K981" s="1">
        <f>SUM([1]Residential!G$16:G$17)</f>
        <v>3.7721368694688347E-2</v>
      </c>
      <c r="L981" s="1">
        <f>SUM([1]Residential!H$16:H$17)</f>
        <v>3.2157414026720281E-2</v>
      </c>
      <c r="M981" s="1">
        <f>SUM([1]Residential!I$16:I$17)</f>
        <v>2.8613825723673613E-2</v>
      </c>
      <c r="N981" s="1">
        <f>SUM([1]Residential!J$16:J$17)</f>
        <v>2.5456617768719145E-2</v>
      </c>
      <c r="O981" s="1">
        <f>SUM([1]Residential!K$16:K$17)</f>
        <v>2.2174519030544914E-2</v>
      </c>
      <c r="P981" s="1">
        <f>SUM([1]Residential!L$16:L$17)</f>
        <v>2.2361824815939995E-2</v>
      </c>
      <c r="Q981" s="1">
        <f>SUM([1]Residential!M$16:M$17)</f>
        <v>2.151601566341628E-2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60.231911432003074</v>
      </c>
      <c r="G982" s="1">
        <f>[1]Residential!C$16</f>
        <v>51.320074512476367</v>
      </c>
      <c r="H982" s="1">
        <f>[1]Residential!D$16</f>
        <v>47.912963999733407</v>
      </c>
      <c r="I982" s="1">
        <f>[1]Residential!E$16</f>
        <v>39.124878678126763</v>
      </c>
      <c r="J982" s="1">
        <f>[1]Residential!F$16</f>
        <v>13.260013098338529</v>
      </c>
      <c r="K982" s="1">
        <f>[1]Residential!G$16</f>
        <v>3.6189853067196055E-2</v>
      </c>
      <c r="L982" s="1">
        <f>[1]Residential!H$16</f>
        <v>2.9732122240070446E-2</v>
      </c>
      <c r="M982" s="1">
        <f>[1]Residential!I$16</f>
        <v>1.5220307731280516E-5</v>
      </c>
      <c r="N982" s="1">
        <f>[1]Residential!J$16</f>
        <v>5.1984523427518331E-5</v>
      </c>
      <c r="O982" s="1">
        <f>[1]Residential!K$16</f>
        <v>5.5898855420425228E-5</v>
      </c>
      <c r="P982" s="1">
        <f>[1]Residential!L$16</f>
        <v>6.1723391817045353E-5</v>
      </c>
      <c r="Q982" s="1">
        <f>[1]Residential!M$16</f>
        <v>8.9202887193971274E-5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1.0939600307775491E-5</v>
      </c>
      <c r="I983" s="1">
        <f>[1]Residential!E$17</f>
        <v>6.9582858240181331E-4</v>
      </c>
      <c r="J983" s="1">
        <f>[1]Residential!F$17</f>
        <v>3.4461542009179931E-3</v>
      </c>
      <c r="K983" s="1">
        <f>[1]Residential!G$17</f>
        <v>1.5315156274922938E-3</v>
      </c>
      <c r="L983" s="1">
        <f>[1]Residential!H$17</f>
        <v>2.4252917866498351E-3</v>
      </c>
      <c r="M983" s="1">
        <f>[1]Residential!I$17</f>
        <v>2.8598605415942332E-2</v>
      </c>
      <c r="N983" s="1">
        <f>[1]Residential!J$17</f>
        <v>2.5404633245291627E-2</v>
      </c>
      <c r="O983" s="1">
        <f>[1]Residential!K$17</f>
        <v>2.211862017512449E-2</v>
      </c>
      <c r="P983" s="1">
        <f>[1]Residential!L$17</f>
        <v>2.2300101424122951E-2</v>
      </c>
      <c r="Q983" s="1">
        <f>[1]Residential!M$17</f>
        <v>2.1426812776222309E-2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50.371466345470566</v>
      </c>
      <c r="G984" s="1">
        <f t="shared" ref="G984:K984" si="1178">SUM(G986,G988)</f>
        <v>43.058947251565499</v>
      </c>
      <c r="H984" s="1">
        <f t="shared" si="1178"/>
        <v>45.568259603400634</v>
      </c>
      <c r="I984" s="1">
        <f t="shared" si="1178"/>
        <v>38.454159685960349</v>
      </c>
      <c r="J984" s="1">
        <f t="shared" si="1178"/>
        <v>13.06671312959833</v>
      </c>
      <c r="K984" s="1">
        <f t="shared" si="1178"/>
        <v>3.3620295323400835E-2</v>
      </c>
      <c r="L984" s="1">
        <f t="shared" ref="L984:O984" si="1179">SUM(L986,L988)</f>
        <v>2.8509824369906692E-2</v>
      </c>
      <c r="M984" s="1">
        <f t="shared" si="1179"/>
        <v>2.7167925867458233E-2</v>
      </c>
      <c r="N984" s="1">
        <f t="shared" si="1179"/>
        <v>2.1939022561035762E-2</v>
      </c>
      <c r="O984" s="1">
        <f t="shared" si="1179"/>
        <v>1.8549645355244688E-2</v>
      </c>
      <c r="P984" s="1">
        <f>SUM(P986,P988)</f>
        <v>1.8532918859223233E-2</v>
      </c>
      <c r="Q984" s="1">
        <f>SUM(Q986,Q988)</f>
        <v>1.7762298053614841E-2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50.371466345470566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43.058947251565499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45.568259603400634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38.454159685960349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13.06671312959833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3.3620295323400835E-2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2.8509824369906692E-2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2.7167925867458233E-2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2.1939022561035762E-2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1.8549645355244688E-2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1.8532918859223233E-2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1.7762298053614841E-2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50.371466345470566</v>
      </c>
      <c r="G986" s="1">
        <f t="shared" ref="G986:O986" si="1180">G987</f>
        <v>43.058947251565499</v>
      </c>
      <c r="H986" s="1">
        <f t="shared" si="1180"/>
        <v>45.568249199151111</v>
      </c>
      <c r="I986" s="1">
        <f t="shared" si="1180"/>
        <v>38.453475798151437</v>
      </c>
      <c r="J986" s="1">
        <f t="shared" si="1180"/>
        <v>13.063318094601323</v>
      </c>
      <c r="K986" s="1">
        <f t="shared" si="1180"/>
        <v>3.2255286325306214E-2</v>
      </c>
      <c r="L986" s="1">
        <f t="shared" si="1180"/>
        <v>2.6359631483572291E-2</v>
      </c>
      <c r="M986" s="1">
        <f t="shared" si="1180"/>
        <v>1.4451202580059691E-5</v>
      </c>
      <c r="N986" s="1">
        <f t="shared" si="1180"/>
        <v>4.4801302461414957E-5</v>
      </c>
      <c r="O986" s="1">
        <f t="shared" si="1180"/>
        <v>4.6761056796076287E-5</v>
      </c>
      <c r="P986" s="1">
        <f>P987</f>
        <v>5.115479714544305E-5</v>
      </c>
      <c r="Q986" s="1">
        <f>Q987</f>
        <v>7.364041253587393E-5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50.371466345470566</v>
      </c>
      <c r="G987" s="1">
        <f t="shared" ref="G987:K987" si="1181">G985*IFERROR(G982/G981,0)</f>
        <v>43.058947251565499</v>
      </c>
      <c r="H987" s="1">
        <f t="shared" si="1181"/>
        <v>45.568249199151111</v>
      </c>
      <c r="I987" s="1">
        <f t="shared" si="1181"/>
        <v>38.453475798151437</v>
      </c>
      <c r="J987" s="1">
        <f t="shared" si="1181"/>
        <v>13.063318094601323</v>
      </c>
      <c r="K987" s="1">
        <f t="shared" si="1181"/>
        <v>3.2255286325306214E-2</v>
      </c>
      <c r="L987" s="1">
        <f t="shared" ref="L987:O987" si="1182">L985*IFERROR(L982/L981,0)</f>
        <v>2.6359631483572291E-2</v>
      </c>
      <c r="M987" s="1">
        <f t="shared" si="1182"/>
        <v>1.4451202580059691E-5</v>
      </c>
      <c r="N987" s="1">
        <f t="shared" si="1182"/>
        <v>4.4801302461414957E-5</v>
      </c>
      <c r="O987" s="1">
        <f t="shared" si="1182"/>
        <v>4.6761056796076287E-5</v>
      </c>
      <c r="P987" s="1">
        <f>P985*IFERROR(P982/P981,0)</f>
        <v>5.115479714544305E-5</v>
      </c>
      <c r="Q987" s="1">
        <f>Q985*IFERROR(Q982/Q981,0)</f>
        <v>7.364041253587393E-5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1.0404249522366626E-5</v>
      </c>
      <c r="I988" s="1">
        <f t="shared" si="1183"/>
        <v>6.8388780891126544E-4</v>
      </c>
      <c r="J988" s="1">
        <f t="shared" si="1183"/>
        <v>3.395034997007329E-3</v>
      </c>
      <c r="K988" s="1">
        <f t="shared" si="1183"/>
        <v>1.3650089980946217E-3</v>
      </c>
      <c r="L988" s="1">
        <f t="shared" si="1183"/>
        <v>2.1501928863344004E-3</v>
      </c>
      <c r="M988" s="1">
        <f t="shared" si="1183"/>
        <v>2.7153474664878174E-2</v>
      </c>
      <c r="N988" s="1">
        <f t="shared" si="1183"/>
        <v>2.1894221258574348E-2</v>
      </c>
      <c r="O988" s="1">
        <f t="shared" si="1183"/>
        <v>1.850288429844861E-2</v>
      </c>
      <c r="P988" s="1">
        <f>P989</f>
        <v>1.8481764062077789E-2</v>
      </c>
      <c r="Q988" s="1">
        <f>Q989</f>
        <v>1.7688657641078968E-2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1.0404249522366626E-5</v>
      </c>
      <c r="I989" s="1">
        <f t="shared" si="1184"/>
        <v>6.8388780891126544E-4</v>
      </c>
      <c r="J989" s="1">
        <f t="shared" si="1184"/>
        <v>3.395034997007329E-3</v>
      </c>
      <c r="K989" s="1">
        <f t="shared" si="1184"/>
        <v>1.3650089980946217E-3</v>
      </c>
      <c r="L989" s="1">
        <f t="shared" ref="L989:O989" si="1185">L985-L987</f>
        <v>2.1501928863344004E-3</v>
      </c>
      <c r="M989" s="1">
        <f t="shared" si="1185"/>
        <v>2.7153474664878174E-2</v>
      </c>
      <c r="N989" s="1">
        <f t="shared" si="1185"/>
        <v>2.1894221258574348E-2</v>
      </c>
      <c r="O989" s="1">
        <f t="shared" si="1185"/>
        <v>1.850288429844861E-2</v>
      </c>
      <c r="P989" s="1">
        <f>P985-P987</f>
        <v>1.8481764062077789E-2</v>
      </c>
      <c r="Q989" s="1">
        <f>Q985-Q987</f>
        <v>1.7688657641078968E-2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9.8604450865324971</v>
      </c>
      <c r="G990" s="1">
        <f t="shared" ref="G990:O990" si="1186">G991</f>
        <v>8.2611272609108681</v>
      </c>
      <c r="H990" s="1">
        <f t="shared" si="1186"/>
        <v>2.3447153359330764</v>
      </c>
      <c r="I990" s="1">
        <f t="shared" si="1186"/>
        <v>0.67141482074881165</v>
      </c>
      <c r="J990" s="1">
        <f t="shared" si="1186"/>
        <v>0.19674612294111757</v>
      </c>
      <c r="K990" s="1">
        <f t="shared" si="1186"/>
        <v>4.1010733712875235E-3</v>
      </c>
      <c r="L990" s="1">
        <f t="shared" si="1186"/>
        <v>3.647589656813588E-3</v>
      </c>
      <c r="M990" s="1">
        <f t="shared" si="1186"/>
        <v>1.4458998562153821E-3</v>
      </c>
      <c r="N990" s="1">
        <f t="shared" si="1186"/>
        <v>3.517595207683384E-3</v>
      </c>
      <c r="O990" s="1">
        <f t="shared" si="1186"/>
        <v>3.6248736753002266E-3</v>
      </c>
      <c r="P990" s="1">
        <f>P991</f>
        <v>3.8289059567167675E-3</v>
      </c>
      <c r="Q990" s="1">
        <f>Q991</f>
        <v>3.7537176098014365E-3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9.8604450865324971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8.2611272609108681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2.3447153359330764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0.67141482074881165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0.19674612294111757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4.1010733712875235E-3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3.647589656813588E-3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1.4458998562153821E-3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3.517595207683384E-3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3.6248736753002266E-3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3.8289059567167675E-3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3.7537176098014365E-3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9.8604450865324971</v>
      </c>
      <c r="G992" s="1">
        <f t="shared" ref="G992:K992" si="1187">IFERROR(G982/G981,0)*G991</f>
        <v>8.2611272609108681</v>
      </c>
      <c r="H992" s="1">
        <f t="shared" si="1187"/>
        <v>2.3447148005822944</v>
      </c>
      <c r="I992" s="1">
        <f t="shared" si="1187"/>
        <v>0.67140287997531978</v>
      </c>
      <c r="J992" s="1">
        <f t="shared" si="1187"/>
        <v>0.19669500373720719</v>
      </c>
      <c r="K992" s="1">
        <f t="shared" si="1187"/>
        <v>3.9345667418898538E-3</v>
      </c>
      <c r="L992" s="1">
        <f t="shared" ref="L992:O992" si="1188">IFERROR(L982/L981,0)*L991</f>
        <v>3.3724907564981533E-3</v>
      </c>
      <c r="M992" s="1">
        <f t="shared" si="1188"/>
        <v>7.6910515122082638E-7</v>
      </c>
      <c r="N992" s="1">
        <f t="shared" si="1188"/>
        <v>7.1832209661033746E-6</v>
      </c>
      <c r="O992" s="1">
        <f t="shared" si="1188"/>
        <v>9.1377986243489429E-6</v>
      </c>
      <c r="P992" s="1">
        <f>IFERROR(P982/P981,0)*P991</f>
        <v>1.0568594671602318E-5</v>
      </c>
      <c r="Q992" s="1">
        <f>IFERROR(Q982/Q981,0)*Q991</f>
        <v>1.5562474658097326E-5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5.3535078192723518E-7</v>
      </c>
      <c r="I993" s="1">
        <f t="shared" si="1189"/>
        <v>1.1940773491869727E-5</v>
      </c>
      <c r="J993" s="1">
        <f t="shared" si="1189"/>
        <v>5.1119203910376942E-5</v>
      </c>
      <c r="K993" s="1">
        <f t="shared" si="1189"/>
        <v>1.6650662939766969E-4</v>
      </c>
      <c r="L993" s="1">
        <f t="shared" ref="L993:O993" si="1190">L991-L992</f>
        <v>2.7509890031543471E-4</v>
      </c>
      <c r="M993" s="1">
        <f t="shared" si="1190"/>
        <v>1.4451307510641612E-3</v>
      </c>
      <c r="N993" s="1">
        <f t="shared" si="1190"/>
        <v>3.5104119867172805E-3</v>
      </c>
      <c r="O993" s="1">
        <f t="shared" si="1190"/>
        <v>3.6157358766758774E-3</v>
      </c>
      <c r="P993" s="1">
        <f>P991-P992</f>
        <v>3.8183373620451653E-3</v>
      </c>
      <c r="Q993" s="1">
        <f>Q991-Q992</f>
        <v>3.7381551351433392E-3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47.001999539314816</v>
      </c>
      <c r="G994" s="1">
        <f t="shared" ref="G994:K994" si="1191">SUM(G995:G996)</f>
        <v>48.101074788532159</v>
      </c>
      <c r="H994" s="1">
        <f t="shared" si="1191"/>
        <v>52.403448010158854</v>
      </c>
      <c r="I994" s="1">
        <f t="shared" si="1191"/>
        <v>52.16983268975487</v>
      </c>
      <c r="J994" s="1">
        <f t="shared" si="1191"/>
        <v>45.653882288426864</v>
      </c>
      <c r="K994" s="1">
        <f t="shared" si="1191"/>
        <v>28.603335580824712</v>
      </c>
      <c r="L994" s="1">
        <f t="shared" ref="L994:O994" si="1192">SUM(L995:L996)</f>
        <v>20.387915064847405</v>
      </c>
      <c r="M994" s="1">
        <f t="shared" si="1192"/>
        <v>11.815364431826996</v>
      </c>
      <c r="N994" s="1">
        <f t="shared" si="1192"/>
        <v>10.061164698715867</v>
      </c>
      <c r="O994" s="1">
        <f t="shared" si="1192"/>
        <v>9.4325439857028233</v>
      </c>
      <c r="P994" s="1">
        <f>SUM(P995:P996)</f>
        <v>9.4766583952251295</v>
      </c>
      <c r="Q994" s="1">
        <f>SUM(Q995:Q996)</f>
        <v>8.0750677712230168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46.695577330856906</v>
      </c>
      <c r="G995" s="1">
        <f>[1]Residential!C$18</f>
        <v>48.090581816295597</v>
      </c>
      <c r="H995" s="1">
        <f>[1]Residential!D$18</f>
        <v>52.393046539201166</v>
      </c>
      <c r="I995" s="1">
        <f>[1]Residential!E$18</f>
        <v>52.159448992611374</v>
      </c>
      <c r="J995" s="1">
        <f>[1]Residential!F$18</f>
        <v>45.643466138472107</v>
      </c>
      <c r="K995" s="1">
        <f>[1]Residential!G$18</f>
        <v>28.509371313259653</v>
      </c>
      <c r="L995" s="1">
        <f>[1]Residential!H$18</f>
        <v>19.533986164648841</v>
      </c>
      <c r="M995" s="1">
        <f>[1]Residential!I$18</f>
        <v>8.8801091911008996</v>
      </c>
      <c r="N995" s="1">
        <f>[1]Residential!J$18</f>
        <v>7.2170201979450077</v>
      </c>
      <c r="O995" s="1">
        <f>[1]Residential!K$18</f>
        <v>6.6895008776058242</v>
      </c>
      <c r="P995" s="1">
        <f>[1]Residential!L$18</f>
        <v>6.8059565063261722</v>
      </c>
      <c r="Q995" s="1">
        <f>[1]Residential!M$18</f>
        <v>5.5100624064018024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0.30642220845791257</v>
      </c>
      <c r="G996" s="1">
        <f>[1]Residential!C$19</f>
        <v>1.0492972236559147E-2</v>
      </c>
      <c r="H996" s="1">
        <f>[1]Residential!D$19</f>
        <v>1.040147095768899E-2</v>
      </c>
      <c r="I996" s="1">
        <f>[1]Residential!E$19</f>
        <v>1.0383697143498372E-2</v>
      </c>
      <c r="J996" s="1">
        <f>[1]Residential!F$19</f>
        <v>1.0416149954754414E-2</v>
      </c>
      <c r="K996" s="1">
        <f>[1]Residential!G$19</f>
        <v>9.396426756505849E-2</v>
      </c>
      <c r="L996" s="1">
        <f>[1]Residential!H$19</f>
        <v>0.8539289001985656</v>
      </c>
      <c r="M996" s="1">
        <f>[1]Residential!I$19</f>
        <v>2.9352552407260966</v>
      </c>
      <c r="N996" s="1">
        <f>[1]Residential!J$19</f>
        <v>2.8441445007708586</v>
      </c>
      <c r="O996" s="1">
        <f>[1]Residential!K$19</f>
        <v>2.743043108096999</v>
      </c>
      <c r="P996" s="1">
        <f>[1]Residential!L$19</f>
        <v>2.6707018888989573</v>
      </c>
      <c r="Q996" s="1">
        <f>[1]Residential!M$19</f>
        <v>2.5650053648212143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38.494699595956959</v>
      </c>
      <c r="G997" s="1">
        <f t="shared" ref="G997:K997" si="1195">SUM(G998:G999)</f>
        <v>41.228227030172391</v>
      </c>
      <c r="H997" s="1">
        <f t="shared" si="1195"/>
        <v>40.084589552545992</v>
      </c>
      <c r="I997" s="1">
        <f t="shared" si="1195"/>
        <v>40.085223603504531</v>
      </c>
      <c r="J997" s="1">
        <f t="shared" si="1195"/>
        <v>36.728753835419141</v>
      </c>
      <c r="K997" s="1">
        <f t="shared" si="1195"/>
        <v>24.924666664117108</v>
      </c>
      <c r="L997" s="1">
        <f t="shared" ref="L997:O997" si="1196">SUM(L998:L999)</f>
        <v>17.537769679491031</v>
      </c>
      <c r="M997" s="1">
        <f t="shared" si="1196"/>
        <v>10.203373869847642</v>
      </c>
      <c r="N997" s="1">
        <f t="shared" si="1196"/>
        <v>8.7825694479002099</v>
      </c>
      <c r="O997" s="1">
        <f t="shared" si="1196"/>
        <v>8.2557238682388459</v>
      </c>
      <c r="P997" s="1">
        <f>SUM(P998:P999)</f>
        <v>8.2556114121591495</v>
      </c>
      <c r="Q997" s="1">
        <f>SUM(Q998:Q999)</f>
        <v>7.067774137229069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38.494699595956959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41.228227030172391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40.050460943616116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40.049887564657126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34.94983183284323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23.219599696295692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14.659462273667831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8.7738684591277316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7.3460496929875809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6.8200515536745137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6.8200325657744827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5.6320760538416978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3.4128608929879511E-2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3.5336038847406409E-2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1.7789220025759074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1.7050669678214161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2.8783074058232012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1.4295054107199112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1.4365197549126294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1.435672314564332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1.4355788463846673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1.4356980833873707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38.243739403204934</v>
      </c>
      <c r="G1000" s="1">
        <f t="shared" ref="G1000:K1000" si="1197">SUM(G1001:G1002)</f>
        <v>41.219233330062941</v>
      </c>
      <c r="H1000" s="1">
        <f t="shared" si="1197"/>
        <v>40.076633230778761</v>
      </c>
      <c r="I1000" s="1">
        <f t="shared" si="1197"/>
        <v>40.077245183786317</v>
      </c>
      <c r="J1000" s="1">
        <f t="shared" si="1197"/>
        <v>36.720373995886888</v>
      </c>
      <c r="K1000" s="1">
        <f t="shared" si="1197"/>
        <v>24.842787121055458</v>
      </c>
      <c r="L1000" s="1">
        <f t="shared" ref="L1000:O1000" si="1198">SUM(L1001:L1002)</f>
        <v>16.803216473500637</v>
      </c>
      <c r="M1000" s="1">
        <f t="shared" si="1198"/>
        <v>7.6685805676721177</v>
      </c>
      <c r="N1000" s="1">
        <f t="shared" si="1198"/>
        <v>6.2998651740032079</v>
      </c>
      <c r="O1000" s="1">
        <f t="shared" si="1198"/>
        <v>5.8549074507962811</v>
      </c>
      <c r="P1000" s="1">
        <f>SUM(P1001:P1002)</f>
        <v>5.929023698120794</v>
      </c>
      <c r="Q1000" s="1">
        <f>SUM(Q1001:Q1002)</f>
        <v>4.8227306164870178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38.243739403204934</v>
      </c>
      <c r="G1001" s="1">
        <f t="shared" ref="G1001:K1001" si="1199">G998-G1004</f>
        <v>41.219233330062941</v>
      </c>
      <c r="H1001" s="1">
        <f t="shared" si="1199"/>
        <v>40.042511395978217</v>
      </c>
      <c r="I1001" s="1">
        <f t="shared" si="1199"/>
        <v>40.041916178097857</v>
      </c>
      <c r="J1001" s="1">
        <f t="shared" si="1199"/>
        <v>34.941857862810089</v>
      </c>
      <c r="K1001" s="1">
        <f t="shared" si="1199"/>
        <v>23.143321435935075</v>
      </c>
      <c r="L1001" s="1">
        <f t="shared" ref="L1001:O1001" si="1200">L998-L1004</f>
        <v>14.045464301975318</v>
      </c>
      <c r="M1001" s="1">
        <f t="shared" si="1200"/>
        <v>6.5942028614485046</v>
      </c>
      <c r="N1001" s="1">
        <f t="shared" si="1200"/>
        <v>5.2694285996695545</v>
      </c>
      <c r="O1001" s="1">
        <f t="shared" si="1200"/>
        <v>4.8367376736089778</v>
      </c>
      <c r="P1001" s="1">
        <f>P998-P1004</f>
        <v>4.8980181703897463</v>
      </c>
      <c r="Q1001" s="1">
        <f>Q998-Q1004</f>
        <v>3.8430749330502287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3.4121834800540894E-2</v>
      </c>
      <c r="I1002" s="1">
        <f t="shared" si="1201"/>
        <v>3.5329005688457552E-2</v>
      </c>
      <c r="J1002" s="1">
        <f t="shared" si="1201"/>
        <v>1.7785161330768016</v>
      </c>
      <c r="K1002" s="1">
        <f t="shared" si="1201"/>
        <v>1.6994656851203831</v>
      </c>
      <c r="L1002" s="1">
        <f t="shared" ref="L1002:O1002" si="1202">L999-L1005</f>
        <v>2.7577521715253193</v>
      </c>
      <c r="M1002" s="1">
        <f t="shared" si="1202"/>
        <v>1.0743777062236131</v>
      </c>
      <c r="N1002" s="1">
        <f t="shared" si="1202"/>
        <v>1.0304365743336532</v>
      </c>
      <c r="O1002" s="1">
        <f t="shared" si="1202"/>
        <v>1.0181697771873035</v>
      </c>
      <c r="P1002" s="1">
        <f>P999-P1005</f>
        <v>1.0310055277310475</v>
      </c>
      <c r="Q1002" s="1">
        <f>Q999-Q1005</f>
        <v>0.97965568343678888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0.25096019275202519</v>
      </c>
      <c r="G1003" s="1">
        <f t="shared" ref="G1003:K1003" si="1203">SUM(G1004:G1005)</f>
        <v>8.9937001094473387E-3</v>
      </c>
      <c r="H1003" s="1">
        <f t="shared" si="1203"/>
        <v>7.9563217672406518E-3</v>
      </c>
      <c r="I1003" s="1">
        <f t="shared" si="1203"/>
        <v>7.9784197182204784E-3</v>
      </c>
      <c r="J1003" s="1">
        <f t="shared" si="1203"/>
        <v>8.3798395322442955E-3</v>
      </c>
      <c r="K1003" s="1">
        <f t="shared" si="1203"/>
        <v>8.18795430616511E-2</v>
      </c>
      <c r="L1003" s="1">
        <f t="shared" ref="L1003:O1003" si="1204">SUM(L1004:L1005)</f>
        <v>0.73455320599039475</v>
      </c>
      <c r="M1003" s="1">
        <f t="shared" si="1204"/>
        <v>2.5347933021755256</v>
      </c>
      <c r="N1003" s="1">
        <f t="shared" si="1204"/>
        <v>2.4827042738970033</v>
      </c>
      <c r="O1003" s="1">
        <f t="shared" si="1204"/>
        <v>2.4008164174425644</v>
      </c>
      <c r="P1003" s="1">
        <f>SUM(P1004:P1005)</f>
        <v>2.326587714038356</v>
      </c>
      <c r="Q1003" s="1">
        <f>SUM(Q1004:Q1005)</f>
        <v>2.2450435207420512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0.25096019275202519</v>
      </c>
      <c r="G1004" s="1">
        <f t="shared" ref="G1004:K1004" si="1205">G998*IFERROR(G996/G994,0)</f>
        <v>8.9937001094473387E-3</v>
      </c>
      <c r="H1004" s="1">
        <f t="shared" si="1205"/>
        <v>7.9495476379020311E-3</v>
      </c>
      <c r="I1004" s="1">
        <f t="shared" si="1205"/>
        <v>7.9713865592716208E-3</v>
      </c>
      <c r="J1004" s="1">
        <f t="shared" si="1205"/>
        <v>7.9739700331384143E-3</v>
      </c>
      <c r="K1004" s="1">
        <f t="shared" si="1205"/>
        <v>7.6278260360618119E-2</v>
      </c>
      <c r="L1004" s="1">
        <f t="shared" ref="L1004:O1004" si="1206">L998*IFERROR(L996/L994,0)</f>
        <v>0.61399797169251291</v>
      </c>
      <c r="M1004" s="1">
        <f t="shared" si="1206"/>
        <v>2.1796655976792274</v>
      </c>
      <c r="N1004" s="1">
        <f t="shared" si="1206"/>
        <v>2.0766210933180269</v>
      </c>
      <c r="O1004" s="1">
        <f t="shared" si="1206"/>
        <v>1.9833138800655361</v>
      </c>
      <c r="P1004" s="1">
        <f>P998*IFERROR(P996/P994,0)</f>
        <v>1.9220143953847362</v>
      </c>
      <c r="Q1004" s="1">
        <f>Q998*IFERROR(Q996/Q994,0)</f>
        <v>1.7890011207914693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6.774129338620037E-6</v>
      </c>
      <c r="I1005" s="1">
        <f t="shared" si="1207"/>
        <v>7.0331589488577568E-6</v>
      </c>
      <c r="J1005" s="1">
        <f t="shared" si="1207"/>
        <v>4.0586949910588114E-4</v>
      </c>
      <c r="K1005" s="1">
        <f t="shared" si="1207"/>
        <v>5.6012827010329782E-3</v>
      </c>
      <c r="L1005" s="1">
        <f t="shared" ref="L1005:O1005" si="1208">L999*IFERROR(L$996/L$994,0)</f>
        <v>0.12055523429788179</v>
      </c>
      <c r="M1005" s="1">
        <f t="shared" si="1208"/>
        <v>0.35512770449629827</v>
      </c>
      <c r="N1005" s="1">
        <f t="shared" si="1208"/>
        <v>0.40608318057897624</v>
      </c>
      <c r="O1005" s="1">
        <f t="shared" si="1208"/>
        <v>0.41750253737702842</v>
      </c>
      <c r="P1005" s="1">
        <f>P999*IFERROR(P$996/P$994,0)</f>
        <v>0.40457331865361973</v>
      </c>
      <c r="Q1005" s="1">
        <f>Q999*IFERROR(Q$996/Q$994,0)</f>
        <v>0.45604239995058188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8.5072999433578573</v>
      </c>
      <c r="G1006" s="1">
        <f t="shared" ref="G1006:K1006" si="1209">SUM(G1007:G1008)</f>
        <v>6.872847758359768</v>
      </c>
      <c r="H1006" s="1">
        <f t="shared" si="1209"/>
        <v>12.318858457612858</v>
      </c>
      <c r="I1006" s="1">
        <f t="shared" si="1209"/>
        <v>12.084609086250337</v>
      </c>
      <c r="J1006" s="1">
        <f t="shared" si="1209"/>
        <v>8.9251284530077264</v>
      </c>
      <c r="K1006" s="1">
        <f t="shared" si="1209"/>
        <v>3.6786689167076041</v>
      </c>
      <c r="L1006" s="1">
        <f t="shared" ref="L1006:O1006" si="1210">SUM(L1007:L1008)</f>
        <v>2.850145385356373</v>
      </c>
      <c r="M1006" s="1">
        <f t="shared" si="1210"/>
        <v>1.6119905619793533</v>
      </c>
      <c r="N1006" s="1">
        <f t="shared" si="1210"/>
        <v>1.2785952508156568</v>
      </c>
      <c r="O1006" s="1">
        <f t="shared" si="1210"/>
        <v>1.1768201174639776</v>
      </c>
      <c r="P1006" s="1">
        <f>SUM(P1007:P1008)</f>
        <v>1.2210469830659796</v>
      </c>
      <c r="Q1006" s="1">
        <f>SUM(Q1007:Q1008)</f>
        <v>1.0072936339939482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8.5072999433578573</v>
      </c>
      <c r="G1007" s="1">
        <f t="shared" ref="G1007:K1007" si="1211">G994-G998-G999-G1008</f>
        <v>6.872847758359768</v>
      </c>
      <c r="H1007" s="1">
        <f t="shared" si="1211"/>
        <v>12.310795586930722</v>
      </c>
      <c r="I1007" s="1">
        <f t="shared" si="1211"/>
        <v>12.075031975877579</v>
      </c>
      <c r="J1007" s="1">
        <f t="shared" si="1211"/>
        <v>8.4832363699020981</v>
      </c>
      <c r="K1007" s="1">
        <f t="shared" si="1211"/>
        <v>3.2578505230180039</v>
      </c>
      <c r="L1007" s="1">
        <f t="shared" ref="L1007:O1007" si="1212">L994-L998-L999-L1008</f>
        <v>2.1338244455366464</v>
      </c>
      <c r="M1007" s="1">
        <f t="shared" si="1212"/>
        <v>1.2533084030383055</v>
      </c>
      <c r="N1007" s="1">
        <f t="shared" si="1212"/>
        <v>0.91814254105963311</v>
      </c>
      <c r="O1007" s="1">
        <f t="shared" si="1212"/>
        <v>0.81656197604752334</v>
      </c>
      <c r="P1007" s="1">
        <f>P994-P998-P999-P1008</f>
        <v>0.86081179034541144</v>
      </c>
      <c r="Q1007" s="1">
        <f>Q994-Q998-Q999-Q1008</f>
        <v>0.64698199086536912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8.0628706821374348E-3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9.5771103727589919E-3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0.4418920831056275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0.42081839368960033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0.71632093981972644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0.35868215894104771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0.36045270975602367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0.36025814141645435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0.36023519272056814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0.36031164312857911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8.4518379276519706</v>
      </c>
      <c r="G1009" s="1">
        <f t="shared" ref="G1009:K1009" si="1213">SUM(G1010:G1011)</f>
        <v>6.8713484862326561</v>
      </c>
      <c r="H1009" s="1">
        <f t="shared" si="1213"/>
        <v>12.31641330842241</v>
      </c>
      <c r="I1009" s="1">
        <f t="shared" si="1213"/>
        <v>12.08220380882506</v>
      </c>
      <c r="J1009" s="1">
        <f t="shared" si="1213"/>
        <v>8.9230921425852152</v>
      </c>
      <c r="K1009" s="1">
        <f t="shared" si="1213"/>
        <v>3.6665841922041968</v>
      </c>
      <c r="L1009" s="1">
        <f t="shared" ref="L1009:O1009" si="1214">SUM(L1010:L1011)</f>
        <v>2.7307696911482018</v>
      </c>
      <c r="M1009" s="1">
        <f t="shared" si="1214"/>
        <v>1.2115286234287825</v>
      </c>
      <c r="N1009" s="1">
        <f t="shared" si="1214"/>
        <v>0.91715502394180137</v>
      </c>
      <c r="O1009" s="1">
        <f t="shared" si="1214"/>
        <v>0.8345934268095434</v>
      </c>
      <c r="P1009" s="1">
        <f>SUM(P1010:P1011)</f>
        <v>0.87693280820537833</v>
      </c>
      <c r="Q1009" s="1">
        <f>SUM(Q1010:Q1011)</f>
        <v>0.68733178991478516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8.4518379276519706</v>
      </c>
      <c r="G1010" s="1">
        <f t="shared" ref="G1010:K1010" si="1215">G1007-G1013</f>
        <v>6.8713484862326561</v>
      </c>
      <c r="H1010" s="1">
        <f t="shared" si="1215"/>
        <v>12.308352038125713</v>
      </c>
      <c r="I1010" s="1">
        <f t="shared" si="1215"/>
        <v>12.072628604646139</v>
      </c>
      <c r="J1010" s="1">
        <f t="shared" si="1215"/>
        <v>8.4813008792559295</v>
      </c>
      <c r="K1010" s="1">
        <f t="shared" si="1215"/>
        <v>3.2471482209257596</v>
      </c>
      <c r="L1010" s="1">
        <f t="shared" ref="L1010:O1010" si="1216">L1007-L1013</f>
        <v>2.0444511890659234</v>
      </c>
      <c r="M1010" s="1">
        <f t="shared" si="1216"/>
        <v>0.94195278811078564</v>
      </c>
      <c r="N1010" s="1">
        <f t="shared" si="1216"/>
        <v>0.65859703740518749</v>
      </c>
      <c r="O1010" s="1">
        <f t="shared" si="1216"/>
        <v>0.57910061841948024</v>
      </c>
      <c r="P1010" s="1">
        <f>P1007-P1013</f>
        <v>0.61821871812700857</v>
      </c>
      <c r="Q1010" s="1">
        <f>Q1007-Q1013</f>
        <v>0.44147135931050374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8.0612702966967754E-3</v>
      </c>
      <c r="I1011" s="1">
        <f t="shared" si="1217"/>
        <v>9.5752041789206495E-3</v>
      </c>
      <c r="J1011" s="1">
        <f t="shared" si="1217"/>
        <v>0.44179126332928587</v>
      </c>
      <c r="K1011" s="1">
        <f t="shared" si="1217"/>
        <v>0.41943597127843735</v>
      </c>
      <c r="L1011" s="1">
        <f t="shared" ref="L1011:O1011" si="1218">L1008-L1014</f>
        <v>0.68631850208227851</v>
      </c>
      <c r="M1011" s="1">
        <f t="shared" si="1218"/>
        <v>0.26957583531799684</v>
      </c>
      <c r="N1011" s="1">
        <f t="shared" si="1218"/>
        <v>0.25855798653661394</v>
      </c>
      <c r="O1011" s="1">
        <f t="shared" si="1218"/>
        <v>0.25549280839006322</v>
      </c>
      <c r="P1011" s="1">
        <f>P1008-P1014</f>
        <v>0.25871409007836976</v>
      </c>
      <c r="Q1011" s="1">
        <f>Q1008-Q1014</f>
        <v>0.24586043060428142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5.5462015705887366E-2</v>
      </c>
      <c r="G1012" s="1">
        <f t="shared" si="1219"/>
        <v>1.499272127111809E-3</v>
      </c>
      <c r="H1012" s="1">
        <f t="shared" si="1219"/>
        <v>2.4451491904483392E-3</v>
      </c>
      <c r="I1012" s="1">
        <f t="shared" si="1219"/>
        <v>2.405277425277894E-3</v>
      </c>
      <c r="J1012" s="1">
        <f t="shared" si="1219"/>
        <v>2.0363104225101193E-3</v>
      </c>
      <c r="K1012" s="1">
        <f t="shared" si="1219"/>
        <v>1.2084724503407401E-2</v>
      </c>
      <c r="L1012" s="1">
        <f t="shared" ref="L1012:O1012" si="1220">SUM(L1013:L1014)</f>
        <v>0.1193756942081709</v>
      </c>
      <c r="M1012" s="1">
        <f t="shared" si="1220"/>
        <v>0.40046193855057077</v>
      </c>
      <c r="N1012" s="1">
        <f t="shared" si="1220"/>
        <v>0.3614402268738553</v>
      </c>
      <c r="O1012" s="1">
        <f t="shared" si="1220"/>
        <v>0.34222669065443428</v>
      </c>
      <c r="P1012" s="1">
        <f>SUM(P1013:P1014)</f>
        <v>0.3441141748606012</v>
      </c>
      <c r="Q1012" s="1">
        <f>SUM(Q1013:Q1014)</f>
        <v>0.31996184407916306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5.5462015705887366E-2</v>
      </c>
      <c r="G1013" s="1">
        <f t="shared" ref="G1013:K1013" si="1221">G1007*IFERROR(G$996/G$994,0)</f>
        <v>1.499272127111809E-3</v>
      </c>
      <c r="H1013" s="1">
        <f t="shared" si="1221"/>
        <v>2.4435488050076788E-3</v>
      </c>
      <c r="I1013" s="1">
        <f t="shared" si="1221"/>
        <v>2.4033712314395512E-3</v>
      </c>
      <c r="J1013" s="1">
        <f t="shared" si="1221"/>
        <v>1.9354906461684735E-3</v>
      </c>
      <c r="K1013" s="1">
        <f t="shared" si="1221"/>
        <v>1.0702302092244416E-2</v>
      </c>
      <c r="L1013" s="1">
        <f t="shared" ref="L1013:O1013" si="1222">L1007*IFERROR(L$996/L$994,0)</f>
        <v>8.9373256470722917E-2</v>
      </c>
      <c r="M1013" s="1">
        <f t="shared" si="1222"/>
        <v>0.3113556149275199</v>
      </c>
      <c r="N1013" s="1">
        <f t="shared" si="1222"/>
        <v>0.25954550365444556</v>
      </c>
      <c r="O1013" s="1">
        <f t="shared" si="1222"/>
        <v>0.23746135762804313</v>
      </c>
      <c r="P1013" s="1">
        <f>P1007*IFERROR(P$996/P$994,0)</f>
        <v>0.24259307221840284</v>
      </c>
      <c r="Q1013" s="1">
        <f>Q1007*IFERROR(Q$996/Q$994,0)</f>
        <v>0.2055106315548654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1.6003854406602493E-6</v>
      </c>
      <c r="I1014" s="1">
        <f t="shared" si="1223"/>
        <v>1.9061938383428124E-6</v>
      </c>
      <c r="J1014" s="1">
        <f t="shared" si="1223"/>
        <v>1.0081977634164569E-4</v>
      </c>
      <c r="K1014" s="1">
        <f t="shared" si="1223"/>
        <v>1.3824224111629859E-3</v>
      </c>
      <c r="L1014" s="1">
        <f t="shared" ref="L1014:O1014" si="1224">L1008*IFERROR(L$996/L$994,0)</f>
        <v>3.0002437737447978E-2</v>
      </c>
      <c r="M1014" s="1">
        <f t="shared" si="1224"/>
        <v>8.910632362305089E-2</v>
      </c>
      <c r="N1014" s="1">
        <f t="shared" si="1224"/>
        <v>0.10189472321940972</v>
      </c>
      <c r="O1014" s="1">
        <f t="shared" si="1224"/>
        <v>0.10476533302639114</v>
      </c>
      <c r="P1014" s="1">
        <f>P1008*IFERROR(P$996/P$994,0)</f>
        <v>0.10152110264219837</v>
      </c>
      <c r="Q1014" s="1">
        <f>Q1008*IFERROR(Q$996/Q$994,0)</f>
        <v>0.11445121252429767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0.10003491313228244</v>
      </c>
      <c r="G1015" s="1">
        <f>[1]Residential!C$20</f>
        <v>0.1000334146878902</v>
      </c>
      <c r="H1015" s="1">
        <f>[1]Residential!D$20</f>
        <v>1.3163971370999682E-2</v>
      </c>
      <c r="I1015" s="1">
        <f>[1]Residential!E$20</f>
        <v>6.5162774835019243E-3</v>
      </c>
      <c r="J1015" s="1">
        <f>[1]Residential!F$20</f>
        <v>2.4897160604230354E-3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0.10003491313228244</v>
      </c>
      <c r="G1016" s="1">
        <f t="shared" ref="G1016:G1017" si="1225">G1015</f>
        <v>0.1000334146878902</v>
      </c>
      <c r="H1016" s="1">
        <f t="shared" ref="H1016:H1017" si="1226">H1015</f>
        <v>1.3163971370999682E-2</v>
      </c>
      <c r="I1016" s="1">
        <f t="shared" ref="I1016:I1017" si="1227">I1015</f>
        <v>6.5162774835019243E-3</v>
      </c>
      <c r="J1016" s="1">
        <f t="shared" ref="J1016:J1017" si="1228">J1015</f>
        <v>2.4897160604230354E-3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0.10003491313228244</v>
      </c>
      <c r="G1017" s="1">
        <f t="shared" si="1225"/>
        <v>0.1000334146878902</v>
      </c>
      <c r="H1017" s="1">
        <f t="shared" si="1226"/>
        <v>1.3163971370999682E-2</v>
      </c>
      <c r="I1017" s="1">
        <f t="shared" si="1227"/>
        <v>6.5162774835019243E-3</v>
      </c>
      <c r="J1017" s="1">
        <f t="shared" si="1228"/>
        <v>2.4897160604230354E-3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13.723105907494192</v>
      </c>
      <c r="G1020" s="1">
        <f t="shared" ref="G1020:K1020" si="1233">G1021+G1023</f>
        <v>15.842059790856261</v>
      </c>
      <c r="H1020" s="1">
        <f t="shared" si="1233"/>
        <v>13.557014101011587</v>
      </c>
      <c r="I1020" s="1">
        <f t="shared" si="1233"/>
        <v>11.289737010113114</v>
      </c>
      <c r="J1020" s="1">
        <f t="shared" si="1233"/>
        <v>8.9365850227988908</v>
      </c>
      <c r="K1020" s="1">
        <f t="shared" si="1233"/>
        <v>7.9298685554242949</v>
      </c>
      <c r="L1020" s="1">
        <f t="shared" ref="L1020:O1020" si="1234">L1021+L1023</f>
        <v>7.907051370483746</v>
      </c>
      <c r="M1020" s="1">
        <f t="shared" si="1234"/>
        <v>9.6622247754125361</v>
      </c>
      <c r="N1020" s="1">
        <f t="shared" si="1234"/>
        <v>6.6376624717939006</v>
      </c>
      <c r="O1020" s="1">
        <f t="shared" si="1234"/>
        <v>5.8055504132803915</v>
      </c>
      <c r="P1020" s="1">
        <f>P1021+P1023</f>
        <v>4.3230687455092411</v>
      </c>
      <c r="Q1020" s="1">
        <f>Q1021+Q1023</f>
        <v>3.6101917844343614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12.682114070213405</v>
      </c>
      <c r="G1021" s="1">
        <f t="shared" ref="G1021:O1021" si="1235">G1022</f>
        <v>14.64752645919229</v>
      </c>
      <c r="H1021" s="1">
        <f t="shared" si="1235"/>
        <v>12.806276844314514</v>
      </c>
      <c r="I1021" s="1">
        <f t="shared" si="1235"/>
        <v>10.664959605652033</v>
      </c>
      <c r="J1021" s="1">
        <f t="shared" si="1235"/>
        <v>8.4422738827049741</v>
      </c>
      <c r="K1021" s="1">
        <f t="shared" si="1235"/>
        <v>7.4912840362952258</v>
      </c>
      <c r="L1021" s="1">
        <f t="shared" si="1235"/>
        <v>7.4697304351324956</v>
      </c>
      <c r="M1021" s="1">
        <f t="shared" si="1235"/>
        <v>9.1278736995581848</v>
      </c>
      <c r="N1021" s="1">
        <f t="shared" si="1235"/>
        <v>6.2705215369494036</v>
      </c>
      <c r="O1021" s="1">
        <f t="shared" si="1235"/>
        <v>5.4842914355273251</v>
      </c>
      <c r="P1021" s="1">
        <f>P1022</f>
        <v>4.0839341427610112</v>
      </c>
      <c r="Q1021" s="1">
        <f>Q1022</f>
        <v>3.4102562611746663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12.682114070213405</v>
      </c>
      <c r="G1022" s="1">
        <f>[1]Residential!C$22-G1024-G1025</f>
        <v>14.64752645919229</v>
      </c>
      <c r="H1022" s="1">
        <f>[1]Residential!D$22-H1024-H1025</f>
        <v>12.806276844314514</v>
      </c>
      <c r="I1022" s="1">
        <f>[1]Residential!E$22-I1024-I1025</f>
        <v>10.664959605652033</v>
      </c>
      <c r="J1022" s="1">
        <f>[1]Residential!F$22-J1024-J1025</f>
        <v>8.4422738827049741</v>
      </c>
      <c r="K1022" s="1">
        <f>[1]Residential!G$22-K1024-K1025</f>
        <v>7.4912840362952258</v>
      </c>
      <c r="L1022" s="1">
        <f>[1]Residential!H$22-L1024-L1025</f>
        <v>7.4697304351324956</v>
      </c>
      <c r="M1022" s="1">
        <f>[1]Residential!I$22-M1024-M1025</f>
        <v>9.1278736995581848</v>
      </c>
      <c r="N1022" s="1">
        <f>[1]Residential!J$22-N1024-N1025</f>
        <v>6.2705215369494036</v>
      </c>
      <c r="O1022" s="1">
        <f>[1]Residential!K$22-O1024-O1025</f>
        <v>5.4842914355273251</v>
      </c>
      <c r="P1022" s="1">
        <f>[1]Residential!L$22-P1024-P1025</f>
        <v>4.0839341427610112</v>
      </c>
      <c r="Q1022" s="1">
        <f>[1]Residential!M$22-Q1024-Q1025</f>
        <v>3.4102562611746663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1.0409918372807876</v>
      </c>
      <c r="G1023" s="1">
        <f t="shared" ref="G1023" si="1236">G1024</f>
        <v>1.1945333316639717</v>
      </c>
      <c r="H1023" s="1">
        <f t="shared" ref="H1023" si="1237">H1024</f>
        <v>0.75073725669707259</v>
      </c>
      <c r="I1023" s="1">
        <f t="shared" ref="I1023" si="1238">I1024</f>
        <v>0.62477740446108088</v>
      </c>
      <c r="J1023" s="1">
        <f t="shared" ref="J1023" si="1239">J1024</f>
        <v>0.49431114009391669</v>
      </c>
      <c r="K1023" s="1">
        <f t="shared" ref="K1023:O1023" si="1240">K1024</f>
        <v>0.43858451912906876</v>
      </c>
      <c r="L1023" s="1">
        <f t="shared" si="1240"/>
        <v>0.43732093535125066</v>
      </c>
      <c r="M1023" s="1">
        <f t="shared" si="1240"/>
        <v>0.53435107585435193</v>
      </c>
      <c r="N1023" s="1">
        <f t="shared" si="1240"/>
        <v>0.36714093484449728</v>
      </c>
      <c r="O1023" s="1">
        <f t="shared" si="1240"/>
        <v>0.3212589777530665</v>
      </c>
      <c r="P1023" s="1">
        <f>P1024</f>
        <v>0.23913460274823026</v>
      </c>
      <c r="Q1023" s="1">
        <f>Q1024</f>
        <v>0.19993552325969488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1.0409918372807876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1.1945333316639717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0.75073725669707259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0.62477740446108088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0.49431114009391669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0.43858451912906876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0.43732093535125066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0.53435107585435193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0.36714093484449728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0.3212589777530665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0.23913460274823026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0.19993552325969488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3.2683009930874531</v>
      </c>
      <c r="G1025" s="1">
        <f t="shared" ref="G1025:K1025" si="1241">G1026+G1028</f>
        <v>3.8321084549480537</v>
      </c>
      <c r="H1025" s="1">
        <f t="shared" si="1241"/>
        <v>3.7299086208124015</v>
      </c>
      <c r="I1025" s="1">
        <f t="shared" si="1241"/>
        <v>3.8910539663299115</v>
      </c>
      <c r="J1025" s="1">
        <f t="shared" si="1241"/>
        <v>4.029951093246952</v>
      </c>
      <c r="K1025" s="1">
        <f t="shared" si="1241"/>
        <v>4.1425057673528025</v>
      </c>
      <c r="L1025" s="1">
        <f t="shared" ref="L1025:O1025" si="1242">L1026+L1028</f>
        <v>4.2343802167428564</v>
      </c>
      <c r="M1025" s="1">
        <f t="shared" si="1242"/>
        <v>4.3193498272769535</v>
      </c>
      <c r="N1025" s="1">
        <f t="shared" si="1242"/>
        <v>4.3810747473840168</v>
      </c>
      <c r="O1025" s="1">
        <f t="shared" si="1242"/>
        <v>4.4523913623107862</v>
      </c>
      <c r="P1025" s="1">
        <f>P1026+P1028</f>
        <v>4.4523997968948485</v>
      </c>
      <c r="Q1025" s="1">
        <f>Q1026+Q1028</f>
        <v>4.4526635335687406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2.9965926544569212</v>
      </c>
      <c r="G1026" s="1">
        <f t="shared" ref="G1026:O1026" si="1243">G1027</f>
        <v>3.5203286062462067</v>
      </c>
      <c r="H1026" s="1">
        <f t="shared" si="1243"/>
        <v>3.5236225276518542</v>
      </c>
      <c r="I1026" s="1">
        <f t="shared" si="1243"/>
        <v>3.675817904400644</v>
      </c>
      <c r="J1026" s="1">
        <f t="shared" si="1243"/>
        <v>3.8069568175701143</v>
      </c>
      <c r="K1026" s="1">
        <f t="shared" si="1243"/>
        <v>3.9133682986148628</v>
      </c>
      <c r="L1026" s="1">
        <f t="shared" si="1243"/>
        <v>4.0001653714530931</v>
      </c>
      <c r="M1026" s="1">
        <f t="shared" si="1243"/>
        <v>4.0804553399484629</v>
      </c>
      <c r="N1026" s="1">
        <f t="shared" si="1243"/>
        <v>4.1387601886844436</v>
      </c>
      <c r="O1026" s="1">
        <f t="shared" si="1243"/>
        <v>4.2060888692515155</v>
      </c>
      <c r="P1026" s="1">
        <f>P1027</f>
        <v>4.2061395131323263</v>
      </c>
      <c r="Q1026" s="1">
        <f>Q1027</f>
        <v>4.2063337120829498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2.9965926544569212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3.5203286062462067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3.5236225276518542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3.675817904400644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3.8069568175701143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3.9133682986148628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4.0001653714530931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4.0804553399484629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4.1387601886844436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4.2060888692515155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4.2061395131323263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4.2063337120829498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0.27170833863053173</v>
      </c>
      <c r="G1028" s="1">
        <f t="shared" ref="G1028:O1028" si="1244">G1029</f>
        <v>0.31177984870184722</v>
      </c>
      <c r="H1028" s="1">
        <f t="shared" si="1244"/>
        <v>0.20628609316054741</v>
      </c>
      <c r="I1028" s="1">
        <f t="shared" si="1244"/>
        <v>0.21523606192926728</v>
      </c>
      <c r="J1028" s="1">
        <f t="shared" si="1244"/>
        <v>0.22299427567683755</v>
      </c>
      <c r="K1028" s="1">
        <f t="shared" si="1244"/>
        <v>0.22913746873793944</v>
      </c>
      <c r="L1028" s="1">
        <f t="shared" si="1244"/>
        <v>0.23421484528976341</v>
      </c>
      <c r="M1028" s="1">
        <f t="shared" si="1244"/>
        <v>0.23889448732849039</v>
      </c>
      <c r="N1028" s="1">
        <f t="shared" si="1244"/>
        <v>0.2423145586995735</v>
      </c>
      <c r="O1028" s="1">
        <f t="shared" si="1244"/>
        <v>0.24630249305927079</v>
      </c>
      <c r="P1028" s="1">
        <f>P1029</f>
        <v>0.24626028376252215</v>
      </c>
      <c r="Q1028" s="1">
        <f>Q1029</f>
        <v>0.24632982148579033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0.27170833863053173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0.31177984870184722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0.20628609316054741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0.21523606192926728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0.22299427567683755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0.22913746873793944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0.23421484528976341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0.23889448732849039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0.2423145586995735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0.24630249305927079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0.24626028376252215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0.24632982148579033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2.5068396892093361</v>
      </c>
      <c r="G1030" s="1">
        <f>[1]Residential!C$23</f>
        <v>2.9280932726996363</v>
      </c>
      <c r="H1030" s="1">
        <f>[1]Residential!D$23</f>
        <v>2.5255313304065545</v>
      </c>
      <c r="I1030" s="1">
        <f>[1]Residential!E$23</f>
        <v>2.5718882188417815</v>
      </c>
      <c r="J1030" s="1">
        <f>[1]Residential!F$23</f>
        <v>2.0428202717052937</v>
      </c>
      <c r="K1030" s="1">
        <f>[1]Residential!G$23</f>
        <v>4.3191060377778587</v>
      </c>
      <c r="L1030" s="1">
        <f>[1]Residential!H$23</f>
        <v>5.5185031722368025</v>
      </c>
      <c r="M1030" s="1">
        <f>[1]Residential!I$23</f>
        <v>7.3800780701634396</v>
      </c>
      <c r="N1030" s="1">
        <f>[1]Residential!J$23</f>
        <v>5.2160549693026557</v>
      </c>
      <c r="O1030" s="1">
        <f>[1]Residential!K$23</f>
        <v>0.51710508224939855</v>
      </c>
      <c r="P1030" s="1">
        <f>[1]Residential!L$23</f>
        <v>4.966013719678994</v>
      </c>
      <c r="Q1030" s="1">
        <f>[1]Residential!M$23</f>
        <v>3.2544680828939745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0.78535166454948535</v>
      </c>
      <c r="G1031" s="1">
        <f t="shared" ref="G1031:O1031" si="1245">G1032</f>
        <v>0.94133041333104017</v>
      </c>
      <c r="H1031" s="1">
        <f t="shared" si="1245"/>
        <v>0.94142333270376777</v>
      </c>
      <c r="I1031" s="1">
        <f t="shared" si="1245"/>
        <v>0.90564840515791833</v>
      </c>
      <c r="J1031" s="1">
        <f t="shared" si="1245"/>
        <v>0.8988594936762575</v>
      </c>
      <c r="K1031" s="1">
        <f t="shared" si="1245"/>
        <v>1.9004264893962615</v>
      </c>
      <c r="L1031" s="1">
        <f t="shared" si="1245"/>
        <v>2.4281485628534822</v>
      </c>
      <c r="M1031" s="1">
        <f t="shared" si="1245"/>
        <v>3.2472601483443855</v>
      </c>
      <c r="N1031" s="1">
        <f t="shared" si="1245"/>
        <v>2.2950883983865698</v>
      </c>
      <c r="O1031" s="1">
        <f t="shared" si="1245"/>
        <v>0.22752748030452108</v>
      </c>
      <c r="P1031" s="1">
        <f>P1032</f>
        <v>2.1850706892502325</v>
      </c>
      <c r="Q1031" s="1">
        <f>Q1032</f>
        <v>1.0087365294913671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0.78535166454948535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0.94133041333104017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0.94142333270376777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0.90564840515791833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0.8988594936762575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1.9004264893962615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2.4281485628534822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3.2472601483443855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2.2950883983865698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0.22752748030452108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2.1850706892502325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1.0087365294913671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246">G1030-G1031</f>
        <v>1.986762859368596</v>
      </c>
      <c r="H1033" s="1">
        <f t="shared" si="1246"/>
        <v>1.5841079977027868</v>
      </c>
      <c r="I1033" s="1">
        <f t="shared" si="1246"/>
        <v>1.6662398136838632</v>
      </c>
      <c r="J1033" s="1">
        <f t="shared" si="1246"/>
        <v>1.1439607780290362</v>
      </c>
      <c r="K1033" s="1">
        <f t="shared" si="1246"/>
        <v>2.418679548381597</v>
      </c>
      <c r="L1033" s="1">
        <f t="shared" ref="L1033:O1033" si="1247">L1030-L1031</f>
        <v>3.0903546093833203</v>
      </c>
      <c r="M1033" s="1">
        <f t="shared" si="1247"/>
        <v>4.1328179218190542</v>
      </c>
      <c r="N1033" s="1">
        <f t="shared" si="1247"/>
        <v>2.9209665709160859</v>
      </c>
      <c r="O1033" s="1">
        <f t="shared" si="1247"/>
        <v>0.28957760194487747</v>
      </c>
      <c r="P1033" s="1">
        <f>P1030-P1031</f>
        <v>2.7809430304287615</v>
      </c>
      <c r="Q1033" s="1">
        <f>Q1030-Q1031</f>
        <v>2.2457315534026074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248">G1033</f>
        <v>1.986762859368596</v>
      </c>
      <c r="H1034" s="1">
        <f t="shared" si="1248"/>
        <v>1.5841079977027868</v>
      </c>
      <c r="I1034" s="1">
        <f t="shared" si="1248"/>
        <v>1.6662398136838632</v>
      </c>
      <c r="J1034" s="1">
        <f t="shared" si="1248"/>
        <v>1.1439607780290362</v>
      </c>
      <c r="K1034" s="1">
        <f t="shared" si="1248"/>
        <v>2.418679548381597</v>
      </c>
      <c r="L1034" s="1">
        <f t="shared" ref="L1034:O1034" si="1249">L1033</f>
        <v>3.0903546093833203</v>
      </c>
      <c r="M1034" s="1">
        <f t="shared" si="1249"/>
        <v>4.1328179218190542</v>
      </c>
      <c r="N1034" s="1">
        <f t="shared" si="1249"/>
        <v>2.9209665709160859</v>
      </c>
      <c r="O1034" s="1">
        <f t="shared" si="1249"/>
        <v>0.28957760194487747</v>
      </c>
      <c r="P1034" s="1">
        <f>P1033</f>
        <v>2.7809430304287615</v>
      </c>
      <c r="Q1034" s="1">
        <f>Q1033</f>
        <v>2.2457315534026074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0.19881917822488485</v>
      </c>
      <c r="J1035" s="1">
        <f>[1]Residential!F$24</f>
        <v>0.24209866550832432</v>
      </c>
      <c r="K1035" s="1">
        <f>[1]Residential!G$24</f>
        <v>0.31452372537613793</v>
      </c>
      <c r="L1035" s="1">
        <f>[1]Residential!H$24</f>
        <v>0.10740026978362083</v>
      </c>
      <c r="M1035" s="1">
        <f>[1]Residential!I$24</f>
        <v>7.9705477889783383E-2</v>
      </c>
      <c r="N1035" s="1">
        <f>[1]Residential!J$24</f>
        <v>0.1979637467430608</v>
      </c>
      <c r="O1035" s="1">
        <f>[1]Residential!K$24</f>
        <v>0.2196530328531367</v>
      </c>
      <c r="P1035" s="1">
        <f>[1]Residential!L$24</f>
        <v>0.17539611114869058</v>
      </c>
      <c r="Q1035" s="1">
        <f>[1]Residential!M$24</f>
        <v>0.20879075311163542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0.19881917822488485</v>
      </c>
      <c r="J1036" s="1">
        <f t="shared" si="1250"/>
        <v>0.24209866550832432</v>
      </c>
      <c r="K1036" s="1">
        <f t="shared" si="1250"/>
        <v>0.31452372537613793</v>
      </c>
      <c r="L1036" s="1">
        <f t="shared" ref="L1036:O1036" si="1251">L1035-L1038-L1040</f>
        <v>0.10740026978362083</v>
      </c>
      <c r="M1036" s="1">
        <f t="shared" si="1251"/>
        <v>7.9705477889783383E-2</v>
      </c>
      <c r="N1036" s="1">
        <f t="shared" si="1251"/>
        <v>0.1979637467430608</v>
      </c>
      <c r="O1036" s="1">
        <f t="shared" si="1251"/>
        <v>0.2196530328531367</v>
      </c>
      <c r="P1036" s="1">
        <f>P1035-P1038-P1040</f>
        <v>0.17539611114869058</v>
      </c>
      <c r="Q1036" s="1">
        <f>Q1035-Q1038-Q1040</f>
        <v>0.20879075311163542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6.4685155024886534</v>
      </c>
      <c r="G1042" s="1">
        <f>[1]Residential!C$21</f>
        <v>9.6735874081526418</v>
      </c>
      <c r="H1042" s="1">
        <f>[1]Residential!D$21</f>
        <v>9.8650876359747492</v>
      </c>
      <c r="I1042" s="1">
        <f>[1]Residential!E$21</f>
        <v>7.2309959207352481</v>
      </c>
      <c r="J1042" s="1">
        <f>[1]Residential!F$21</f>
        <v>8.7062152080927113</v>
      </c>
      <c r="K1042" s="1">
        <f>[1]Residential!G$21</f>
        <v>9.3180738317845453</v>
      </c>
      <c r="L1042" s="1">
        <f>[1]Residential!H$21</f>
        <v>9.252863668005439</v>
      </c>
      <c r="M1042" s="1">
        <f>[1]Residential!I$21</f>
        <v>9.6439266359030249</v>
      </c>
      <c r="N1042" s="1">
        <f>[1]Residential!J$21</f>
        <v>9.5206209423696428</v>
      </c>
      <c r="O1042" s="1">
        <f>[1]Residential!K$21</f>
        <v>8.3966402591746352</v>
      </c>
      <c r="P1042" s="1">
        <f>[1]Residential!L$21</f>
        <v>10.004307551059938</v>
      </c>
      <c r="Q1042" s="1">
        <f>[1]Residential!M$21</f>
        <v>8.4313852228453889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0.12307322863257267</v>
      </c>
      <c r="G1043" s="1">
        <f t="shared" ref="G1043:K1043" si="1256">SUM(G1044:G1046)</f>
        <v>0.11424772410897308</v>
      </c>
      <c r="H1043" s="1">
        <f t="shared" si="1256"/>
        <v>0.3935227664386326</v>
      </c>
      <c r="I1043" s="1">
        <f t="shared" si="1256"/>
        <v>0.39705256130649047</v>
      </c>
      <c r="J1043" s="1">
        <f t="shared" si="1256"/>
        <v>0.41730532555117494</v>
      </c>
      <c r="K1043" s="1">
        <f t="shared" si="1256"/>
        <v>0.41894397079816592</v>
      </c>
      <c r="L1043" s="1">
        <f t="shared" ref="L1043:O1043" si="1257">SUM(L1044:L1046)</f>
        <v>0.40529238391708738</v>
      </c>
      <c r="M1043" s="1">
        <f t="shared" si="1257"/>
        <v>0.63650356835944066</v>
      </c>
      <c r="N1043" s="1">
        <f t="shared" si="1257"/>
        <v>0.74920384504500748</v>
      </c>
      <c r="O1043" s="1">
        <f t="shared" si="1257"/>
        <v>0.77182496943544376</v>
      </c>
      <c r="P1043" s="1">
        <f>SUM(P1044:P1046)</f>
        <v>0.77311269442748087</v>
      </c>
      <c r="Q1043" s="1">
        <f>SUM(Q1044:Q1046)</f>
        <v>0.85882819150202827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0.12307322863257267</v>
      </c>
      <c r="G1044" s="1">
        <f t="shared" si="1258"/>
        <v>0.11424772410897308</v>
      </c>
      <c r="H1044" s="1">
        <f t="shared" si="1258"/>
        <v>0.3935227664386326</v>
      </c>
      <c r="I1044" s="1">
        <f t="shared" si="1258"/>
        <v>0.36548410979318574</v>
      </c>
      <c r="J1044" s="1">
        <f t="shared" si="1258"/>
        <v>0.34833492470852623</v>
      </c>
      <c r="K1044" s="1">
        <f t="shared" si="1258"/>
        <v>0.16307963657005661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0.13472538164730871</v>
      </c>
      <c r="O1044" s="1">
        <f t="shared" si="1259"/>
        <v>0.33392523538204111</v>
      </c>
      <c r="P1044" s="1">
        <f>SUM(P244,P246)</f>
        <v>0.53266501106176278</v>
      </c>
      <c r="Q1044" s="1">
        <f>SUM(Q244,Q246)</f>
        <v>0.65999293602670428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3.1568451513304716E-2</v>
      </c>
      <c r="J1046" s="1">
        <f t="shared" si="1261"/>
        <v>6.8970400842648716E-2</v>
      </c>
      <c r="K1046" s="1">
        <f t="shared" si="1261"/>
        <v>0.25586433422810928</v>
      </c>
      <c r="L1046" s="1">
        <f t="shared" ref="L1046:O1046" si="1262">SUM(L285,L286)</f>
        <v>0.40529238391708738</v>
      </c>
      <c r="M1046" s="1">
        <f t="shared" si="1262"/>
        <v>0.63650356835944066</v>
      </c>
      <c r="N1046" s="1">
        <f t="shared" si="1262"/>
        <v>0.61447846339769874</v>
      </c>
      <c r="O1046" s="1">
        <f t="shared" si="1262"/>
        <v>0.43789973405340266</v>
      </c>
      <c r="P1046" s="1">
        <f>SUM(P285,P286)</f>
        <v>0.24044768336571803</v>
      </c>
      <c r="Q1046" s="1">
        <f>SUM(Q285,Q286)</f>
        <v>0.19883525547532399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6.3454422738560803</v>
      </c>
      <c r="G1047" s="1">
        <f t="shared" ref="G1047:K1047" si="1263">G1042-G1043</f>
        <v>9.5593396840436693</v>
      </c>
      <c r="H1047" s="1">
        <f t="shared" si="1263"/>
        <v>9.4715648695361168</v>
      </c>
      <c r="I1047" s="1">
        <f t="shared" si="1263"/>
        <v>6.8339433594287575</v>
      </c>
      <c r="J1047" s="1">
        <f t="shared" si="1263"/>
        <v>8.288909882541537</v>
      </c>
      <c r="K1047" s="1">
        <f t="shared" si="1263"/>
        <v>8.8991298609863794</v>
      </c>
      <c r="L1047" s="1">
        <f t="shared" ref="L1047:O1047" si="1264">L1042-L1043</f>
        <v>8.8475712840883514</v>
      </c>
      <c r="M1047" s="1">
        <f t="shared" si="1264"/>
        <v>9.0074230675435842</v>
      </c>
      <c r="N1047" s="1">
        <f t="shared" si="1264"/>
        <v>8.771417097324635</v>
      </c>
      <c r="O1047" s="1">
        <f t="shared" si="1264"/>
        <v>7.6248152897391916</v>
      </c>
      <c r="P1047" s="1">
        <f>P1042-P1043</f>
        <v>9.2311948566324578</v>
      </c>
      <c r="Q1047" s="1">
        <f>Q1042-Q1043</f>
        <v>7.5725570313433606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15.195019993008058</v>
      </c>
      <c r="G1048" s="1">
        <f>[1]Residential!C$25</f>
        <v>18.076411603002967</v>
      </c>
      <c r="H1048" s="1">
        <f>[1]Residential!D$25</f>
        <v>21.045357476067508</v>
      </c>
      <c r="I1048" s="1">
        <f>[1]Residential!E$25</f>
        <v>31.6987389682462</v>
      </c>
      <c r="J1048" s="1">
        <f>[1]Residential!F$25</f>
        <v>49.933067767322122</v>
      </c>
      <c r="K1048" s="1">
        <f>[1]Residential!G$25</f>
        <v>64.508622870750358</v>
      </c>
      <c r="L1048" s="1">
        <f>[1]Residential!H$25</f>
        <v>69.625762219165125</v>
      </c>
      <c r="M1048" s="1">
        <f>[1]Residential!I$25</f>
        <v>72.374643607599623</v>
      </c>
      <c r="N1048" s="1">
        <f>[1]Residential!J$25</f>
        <v>73.52138544809938</v>
      </c>
      <c r="O1048" s="1">
        <f>[1]Residential!K$25</f>
        <v>74.437566997781744</v>
      </c>
      <c r="P1048" s="1">
        <f>[1]Residential!L$25</f>
        <v>72.567934863249647</v>
      </c>
      <c r="Q1048" s="1">
        <f>[1]Residential!M$25</f>
        <v>73.886228943852586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13.104010529524878</v>
      </c>
      <c r="G1049" s="1">
        <f t="shared" ref="G1049:K1049" si="1265">G1048-G1052</f>
        <v>15.727370278413147</v>
      </c>
      <c r="H1049" s="1">
        <f t="shared" si="1265"/>
        <v>17.751321842943081</v>
      </c>
      <c r="I1049" s="1">
        <f t="shared" si="1265"/>
        <v>26.33390253341917</v>
      </c>
      <c r="J1049" s="1">
        <f t="shared" si="1265"/>
        <v>40.869091287402682</v>
      </c>
      <c r="K1049" s="1">
        <f t="shared" si="1265"/>
        <v>52.888091079411609</v>
      </c>
      <c r="L1049" s="1">
        <f t="shared" ref="L1049:O1049" si="1266">L1048-L1052</f>
        <v>57.678227508399267</v>
      </c>
      <c r="M1049" s="1">
        <f t="shared" si="1266"/>
        <v>60.692256043972719</v>
      </c>
      <c r="N1049" s="1">
        <f t="shared" si="1266"/>
        <v>60.775440503014181</v>
      </c>
      <c r="O1049" s="1">
        <f t="shared" si="1266"/>
        <v>60.776650475131589</v>
      </c>
      <c r="P1049" s="1">
        <f>P1048-P1052</f>
        <v>60.776779084304977</v>
      </c>
      <c r="Q1049" s="1">
        <f>Q1048-Q1052</f>
        <v>60.781961987997704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13.104010529524878</v>
      </c>
      <c r="G1050" s="1">
        <f t="shared" ref="G1050:K1050" si="1267">G1049-G1051</f>
        <v>15.727370278413147</v>
      </c>
      <c r="H1050" s="1">
        <f t="shared" si="1267"/>
        <v>17.717193234013202</v>
      </c>
      <c r="I1050" s="1">
        <f t="shared" si="1267"/>
        <v>26.295739611463972</v>
      </c>
      <c r="J1050" s="1">
        <f t="shared" si="1267"/>
        <v>38.823330984440389</v>
      </c>
      <c r="K1050" s="1">
        <f t="shared" si="1267"/>
        <v>50.807909378669478</v>
      </c>
      <c r="L1050" s="1">
        <f t="shared" ref="L1050:O1050" si="1268">L1049-L1051</f>
        <v>53.993994028945572</v>
      </c>
      <c r="M1050" s="1">
        <f t="shared" si="1268"/>
        <v>58.776718793608033</v>
      </c>
      <c r="N1050" s="1">
        <f t="shared" si="1268"/>
        <v>58.850504031431264</v>
      </c>
      <c r="O1050" s="1">
        <f t="shared" si="1268"/>
        <v>58.852849573615387</v>
      </c>
      <c r="P1050" s="1">
        <f>P1049-P1051</f>
        <v>58.853103430149517</v>
      </c>
      <c r="Q1050" s="1">
        <f>Q1049-Q1051</f>
        <v>58.858126556258625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3.4128608929879511E-2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3.8162921955198881E-2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2.0457603029622913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2.0801817007421315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3.6842334794536979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1.9155372503646859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1.9249364715829205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1.9238009015162045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1.9236756541554576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1.9238354317390769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2.0910094634831804</v>
      </c>
      <c r="G1052" s="1">
        <f t="shared" ref="G1052:K1052" si="1269">SUM(G1053:G1054)</f>
        <v>2.3490413245898201</v>
      </c>
      <c r="H1052" s="1">
        <f t="shared" si="1269"/>
        <v>3.2940356331244267</v>
      </c>
      <c r="I1052" s="1">
        <f t="shared" si="1269"/>
        <v>5.3648364348270299</v>
      </c>
      <c r="J1052" s="1">
        <f t="shared" si="1269"/>
        <v>9.0639764799194396</v>
      </c>
      <c r="K1052" s="1">
        <f t="shared" si="1269"/>
        <v>11.620531791338749</v>
      </c>
      <c r="L1052" s="1">
        <f t="shared" ref="L1052:O1052" si="1270">SUM(L1053:L1054)</f>
        <v>11.94753471076586</v>
      </c>
      <c r="M1052" s="1">
        <f t="shared" si="1270"/>
        <v>11.6823875636269</v>
      </c>
      <c r="N1052" s="1">
        <f t="shared" si="1270"/>
        <v>12.745944945085201</v>
      </c>
      <c r="O1052" s="1">
        <f t="shared" si="1270"/>
        <v>13.660916522650158</v>
      </c>
      <c r="P1052" s="1">
        <f>SUM(P1053:P1054)</f>
        <v>11.791155778944674</v>
      </c>
      <c r="Q1052" s="1">
        <f>SUM(Q1053:Q1054)</f>
        <v>13.104266955854879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2.0910094634831804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2.3490413245898201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3.2883835607762482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5.3580366864623707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8.7290222809253741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11.281352166024931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11.346541442257109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11.369616721030306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12.431630182177948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13.34677142333501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11.477030690892338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12.790075203046758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5.6520723481783622E-3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6.7997483646588721E-3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0.33495419899406614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0.33917962531381768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0.60099326850875012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0.3127708425965936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0.31431476290725308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0.31414509931514761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0.31412508805233541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0.31419175280812128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156.167213920645</v>
      </c>
      <c r="G1055" s="3">
        <f>[1]Residential!C$245</f>
        <v>162.25652828935796</v>
      </c>
      <c r="H1055" s="3">
        <f>[1]Residential!D$245</f>
        <v>163.94745891463486</v>
      </c>
      <c r="I1055" s="3">
        <f>[1]Residential!E$245</f>
        <v>164.08151516250339</v>
      </c>
      <c r="J1055" s="3">
        <f>[1]Residential!F$245</f>
        <v>164.21246003669225</v>
      </c>
      <c r="K1055" s="3">
        <f>[1]Residential!G$245</f>
        <v>164.23768421811917</v>
      </c>
      <c r="L1055" s="3">
        <f>[1]Residential!H$245</f>
        <v>162.17426907389819</v>
      </c>
      <c r="M1055" s="3">
        <f>[1]Residential!I$245</f>
        <v>161.8687956616815</v>
      </c>
      <c r="N1055" s="3">
        <f>[1]Residential!J$245</f>
        <v>158.10423230539033</v>
      </c>
      <c r="O1055" s="3">
        <f>[1]Residential!K$245</f>
        <v>154.26033896942084</v>
      </c>
      <c r="P1055" s="3">
        <f>[1]Residential!L$245</f>
        <v>155.35821801407744</v>
      </c>
      <c r="Q1055" s="3">
        <f>[1]Residential!M$245</f>
        <v>143.68525445534686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129.18875449293807</v>
      </c>
      <c r="G1056" s="1">
        <f>[1]Residential!C$116</f>
        <v>136.32462610390107</v>
      </c>
      <c r="H1056" s="1">
        <f>[1]Residential!D$116</f>
        <v>138.33455082399038</v>
      </c>
      <c r="I1056" s="1">
        <f>[1]Residential!E$116</f>
        <v>138.24998143130048</v>
      </c>
      <c r="J1056" s="1">
        <f>[1]Residential!F$116</f>
        <v>138.35716135585639</v>
      </c>
      <c r="K1056" s="1">
        <f>[1]Residential!G$116</f>
        <v>138.34767365489651</v>
      </c>
      <c r="L1056" s="1">
        <f>[1]Residential!H$116</f>
        <v>136.59825914806078</v>
      </c>
      <c r="M1056" s="1">
        <f>[1]Residential!I$116</f>
        <v>136.33527817829668</v>
      </c>
      <c r="N1056" s="1">
        <f>[1]Residential!J$116</f>
        <v>132.28053372238935</v>
      </c>
      <c r="O1056" s="1">
        <f>[1]Residential!K$116</f>
        <v>129.13372773049926</v>
      </c>
      <c r="P1056" s="1">
        <f>[1]Residential!L$116</f>
        <v>129.80471955664365</v>
      </c>
      <c r="Q1056" s="1">
        <f>[1]Residential!M$116</f>
        <v>118.65627908322423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27.968430295320303</v>
      </c>
      <c r="G1057" s="1">
        <f t="shared" ref="G1057:K1057" si="1273">SUM(G1058:G1059)</f>
        <v>30.427144114258784</v>
      </c>
      <c r="H1057" s="1">
        <f t="shared" si="1273"/>
        <v>32.333529313496406</v>
      </c>
      <c r="I1057" s="1">
        <f t="shared" si="1273"/>
        <v>42.186337301035472</v>
      </c>
      <c r="J1057" s="1">
        <f t="shared" si="1273"/>
        <v>56.614085031837135</v>
      </c>
      <c r="K1057" s="1">
        <f t="shared" si="1273"/>
        <v>71.338803924715037</v>
      </c>
      <c r="L1057" s="1">
        <f t="shared" ref="L1057:O1057" si="1274">SUM(L1058:L1059)</f>
        <v>74.411285970416472</v>
      </c>
      <c r="M1057" s="1">
        <f t="shared" si="1274"/>
        <v>80.549200927677703</v>
      </c>
      <c r="N1057" s="1">
        <f t="shared" si="1274"/>
        <v>80.913878665792978</v>
      </c>
      <c r="O1057" s="1">
        <f t="shared" si="1274"/>
        <v>81.758926414286634</v>
      </c>
      <c r="P1057" s="1">
        <f>SUM(P1058:P1059)</f>
        <v>82.662431148130779</v>
      </c>
      <c r="Q1057" s="1">
        <f>SUM(Q1058:Q1059)</f>
        <v>80.497610082746561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8.9080515259884834</v>
      </c>
      <c r="G1058" s="1">
        <f>[1]Residential!C$102</f>
        <v>7.7201718191736219</v>
      </c>
      <c r="H1058" s="1">
        <f>[1]Residential!D$102</f>
        <v>7.0232532649061179</v>
      </c>
      <c r="I1058" s="1">
        <f>[1]Residential!E$102</f>
        <v>5.230162711950979</v>
      </c>
      <c r="J1058" s="1">
        <f>[1]Residential!F$102</f>
        <v>2.762367859871433</v>
      </c>
      <c r="K1058" s="1">
        <f>[1]Residential!G$102</f>
        <v>1.7131503317235341</v>
      </c>
      <c r="L1058" s="1">
        <f>[1]Residential!H$102</f>
        <v>1.1337226454189142</v>
      </c>
      <c r="M1058" s="1">
        <f>[1]Residential!I$102</f>
        <v>1.504648067308278</v>
      </c>
      <c r="N1058" s="1">
        <f>[1]Residential!J$102</f>
        <v>1.7700973821440691</v>
      </c>
      <c r="O1058" s="1">
        <f>[1]Residential!K$102</f>
        <v>2.6119907808039002</v>
      </c>
      <c r="P1058" s="1">
        <f>[1]Residential!L$102</f>
        <v>3.5151541213779769</v>
      </c>
      <c r="Q1058" s="1">
        <f>[1]Residential!M$102</f>
        <v>1.3435778174331952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19.06037876933182</v>
      </c>
      <c r="G1059" s="1">
        <f>[1]Residential!C$104</f>
        <v>22.706972295085162</v>
      </c>
      <c r="H1059" s="1">
        <f>[1]Residential!D$104</f>
        <v>25.310276048590286</v>
      </c>
      <c r="I1059" s="1">
        <f>[1]Residential!E$104</f>
        <v>36.95617458908449</v>
      </c>
      <c r="J1059" s="1">
        <f>[1]Residential!F$104</f>
        <v>53.851717171965703</v>
      </c>
      <c r="K1059" s="1">
        <f>[1]Residential!G$104</f>
        <v>69.625653592991497</v>
      </c>
      <c r="L1059" s="1">
        <f>[1]Residential!H$104</f>
        <v>73.277563324997558</v>
      </c>
      <c r="M1059" s="1">
        <f>[1]Residential!I$104</f>
        <v>79.044552860369421</v>
      </c>
      <c r="N1059" s="1">
        <f>[1]Residential!J$104</f>
        <v>79.143781283648906</v>
      </c>
      <c r="O1059" s="1">
        <f>[1]Residential!K$104</f>
        <v>79.146935633482741</v>
      </c>
      <c r="P1059" s="1">
        <f>[1]Residential!L$104</f>
        <v>79.147277026752803</v>
      </c>
      <c r="Q1059" s="1">
        <f>[1]Residential!M$104</f>
        <v>79.154032265313361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45.124438601150743</v>
      </c>
      <c r="G1060" s="1">
        <f t="shared" ref="G1060:O1060" si="1275">G1061</f>
        <v>38.573640246194117</v>
      </c>
      <c r="H1060" s="1">
        <f t="shared" si="1275"/>
        <v>40.821565894713082</v>
      </c>
      <c r="I1060" s="1">
        <f t="shared" si="1275"/>
        <v>34.448518052006179</v>
      </c>
      <c r="J1060" s="1">
        <f t="shared" si="1275"/>
        <v>11.705597178598515</v>
      </c>
      <c r="K1060" s="1">
        <f t="shared" si="1275"/>
        <v>3.0118181227213263E-2</v>
      </c>
      <c r="L1060" s="1">
        <f t="shared" si="1275"/>
        <v>2.5540050998041436E-2</v>
      </c>
      <c r="M1060" s="1">
        <f t="shared" si="1275"/>
        <v>2.4337933589598008E-2</v>
      </c>
      <c r="N1060" s="1">
        <f t="shared" si="1275"/>
        <v>1.9653707710927899E-2</v>
      </c>
      <c r="O1060" s="1">
        <f t="shared" si="1275"/>
        <v>1.6617390630740039E-2</v>
      </c>
      <c r="P1060" s="1">
        <f>P1061</f>
        <v>1.6602406478054166E-2</v>
      </c>
      <c r="Q1060" s="1">
        <f>Q1061</f>
        <v>1.5912058673029968E-2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45.124438601150743</v>
      </c>
      <c r="G1061" s="1">
        <f>[1]Residential!C$105</f>
        <v>38.573640246194117</v>
      </c>
      <c r="H1061" s="1">
        <f>[1]Residential!D$105</f>
        <v>40.821565894713082</v>
      </c>
      <c r="I1061" s="1">
        <f>[1]Residential!E$105</f>
        <v>34.448518052006179</v>
      </c>
      <c r="J1061" s="1">
        <f>[1]Residential!F$105</f>
        <v>11.705597178598515</v>
      </c>
      <c r="K1061" s="1">
        <f>[1]Residential!G$105</f>
        <v>3.0118181227213263E-2</v>
      </c>
      <c r="L1061" s="1">
        <f>[1]Residential!H$105</f>
        <v>2.5540050998041436E-2</v>
      </c>
      <c r="M1061" s="1">
        <f>[1]Residential!I$105</f>
        <v>2.4337933589598008E-2</v>
      </c>
      <c r="N1061" s="1">
        <f>[1]Residential!J$105</f>
        <v>1.9653707710927899E-2</v>
      </c>
      <c r="O1061" s="1">
        <f>[1]Residential!K$105</f>
        <v>1.6617390630740039E-2</v>
      </c>
      <c r="P1061" s="1">
        <f>[1]Residential!L$105</f>
        <v>1.6602406478054166E-2</v>
      </c>
      <c r="Q1061" s="1">
        <f>[1]Residential!M$105</f>
        <v>1.5912058673029968E-2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36.569964616159112</v>
      </c>
      <c r="G1062" s="1">
        <f t="shared" ref="G1062:K1062" si="1276">SUM(G1063:G1064)</f>
        <v>39.166815678663809</v>
      </c>
      <c r="H1062" s="1">
        <f t="shared" si="1276"/>
        <v>38.116195114295046</v>
      </c>
      <c r="I1062" s="1">
        <f t="shared" si="1276"/>
        <v>38.120892147226861</v>
      </c>
      <c r="J1062" s="1">
        <f t="shared" si="1276"/>
        <v>37.027022546739268</v>
      </c>
      <c r="K1062" s="1">
        <f t="shared" si="1276"/>
        <v>25.843868380044455</v>
      </c>
      <c r="L1062" s="1">
        <f t="shared" ref="L1062:O1062" si="1277">SUM(L1063:L1064)</f>
        <v>20.489030045261352</v>
      </c>
      <c r="M1062" s="1">
        <f t="shared" si="1277"/>
        <v>11.680217697255944</v>
      </c>
      <c r="N1062" s="1">
        <f t="shared" si="1277"/>
        <v>10.34020343483375</v>
      </c>
      <c r="O1062" s="1">
        <f t="shared" si="1277"/>
        <v>9.8385221920713288</v>
      </c>
      <c r="P1062" s="1">
        <f>SUM(P1063:P1064)</f>
        <v>9.8382854380258831</v>
      </c>
      <c r="Q1062" s="1">
        <f>SUM(Q1063:Q1064)</f>
        <v>8.7100057662760619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36.569964616159112</v>
      </c>
      <c r="G1063" s="1">
        <f>[1]Residential!C$106</f>
        <v>39.166815678663809</v>
      </c>
      <c r="H1063" s="1">
        <f>[1]Residential!D$106</f>
        <v>38.047937896435286</v>
      </c>
      <c r="I1063" s="1">
        <f>[1]Residential!E$106</f>
        <v>38.047393186424259</v>
      </c>
      <c r="J1063" s="1">
        <f>[1]Residential!F$106</f>
        <v>33.202340241201071</v>
      </c>
      <c r="K1063" s="1">
        <f>[1]Residential!G$106</f>
        <v>22.058619711480908</v>
      </c>
      <c r="L1063" s="1">
        <f>[1]Residential!H$106</f>
        <v>13.926489159984452</v>
      </c>
      <c r="M1063" s="1">
        <f>[1]Residential!I$106</f>
        <v>8.3351750361713481</v>
      </c>
      <c r="N1063" s="1">
        <f>[1]Residential!J$106</f>
        <v>6.9787472083382003</v>
      </c>
      <c r="O1063" s="1">
        <f>[1]Residential!K$106</f>
        <v>6.4790489759907919</v>
      </c>
      <c r="P1063" s="1">
        <f>[1]Residential!L$106</f>
        <v>6.4790309374857582</v>
      </c>
      <c r="Q1063" s="1">
        <f>[1]Residential!M$106</f>
        <v>5.3504722511496148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6.8257217859759023E-2</v>
      </c>
      <c r="I1064" s="1">
        <f>[1]Residential!E$107</f>
        <v>7.3498960802605304E-2</v>
      </c>
      <c r="J1064" s="1">
        <f>[1]Residential!F$107</f>
        <v>3.8246823055381984</v>
      </c>
      <c r="K1064" s="1">
        <f>[1]Residential!G$107</f>
        <v>3.7852486685635474</v>
      </c>
      <c r="L1064" s="1">
        <f>[1]Residential!H$107</f>
        <v>6.5625408852768992</v>
      </c>
      <c r="M1064" s="1">
        <f>[1]Residential!I$107</f>
        <v>3.3450426610845971</v>
      </c>
      <c r="N1064" s="1">
        <f>[1]Residential!J$107</f>
        <v>3.3614562264955499</v>
      </c>
      <c r="O1064" s="1">
        <f>[1]Residential!K$107</f>
        <v>3.3594732160805365</v>
      </c>
      <c r="P1064" s="1">
        <f>[1]Residential!L$107</f>
        <v>3.3592545005401249</v>
      </c>
      <c r="Q1064" s="1">
        <f>[1]Residential!M$107</f>
        <v>3.3595335151264472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7.2025137455243415E-2</v>
      </c>
      <c r="G1065" s="1">
        <f t="shared" ref="G1065:O1065" si="1278">G1066</f>
        <v>7.2024058575281005E-2</v>
      </c>
      <c r="H1065" s="1">
        <f t="shared" si="1278"/>
        <v>9.478059387119769E-3</v>
      </c>
      <c r="I1065" s="1">
        <f t="shared" si="1278"/>
        <v>4.6917197881213811E-3</v>
      </c>
      <c r="J1065" s="1">
        <f t="shared" si="1278"/>
        <v>1.7925955635045856E-3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7.2025137455243415E-2</v>
      </c>
      <c r="G1066" s="1">
        <f>[1]Residential!C$108</f>
        <v>7.2024058575281005E-2</v>
      </c>
      <c r="H1066" s="1">
        <f>[1]Residential!D$108</f>
        <v>9.478059387119769E-3</v>
      </c>
      <c r="I1066" s="1">
        <f>[1]Residential!E$108</f>
        <v>4.6917197881213811E-3</v>
      </c>
      <c r="J1066" s="1">
        <f>[1]Residential!F$108</f>
        <v>1.7925955635045856E-3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4.7104617586130182</v>
      </c>
      <c r="G1067" s="1">
        <f>SUM([1]Residential!C$109:C$110)</f>
        <v>7.7002090667851242</v>
      </c>
      <c r="H1067" s="1">
        <f>SUM([1]Residential!D$109:D$110)</f>
        <v>7.9869845356859157</v>
      </c>
      <c r="I1067" s="1">
        <f>SUM([1]Residential!E$109:E$110)</f>
        <v>5.8611840845903869</v>
      </c>
      <c r="J1067" s="1">
        <f>SUM([1]Residential!F$109:F$110)</f>
        <v>7.0651074776172047</v>
      </c>
      <c r="K1067" s="1">
        <f>SUM([1]Residential!G$109:G$110)</f>
        <v>7.5702400436819621</v>
      </c>
      <c r="L1067" s="1">
        <f>SUM([1]Residential!H$109:H$110)</f>
        <v>7.5172552974455265</v>
      </c>
      <c r="M1067" s="1">
        <f>SUM([1]Residential!I$109:I$110)</f>
        <v>7.8397338010216178</v>
      </c>
      <c r="N1067" s="1">
        <f>SUM([1]Residential!J$109:J$110)</f>
        <v>7.7348292273750587</v>
      </c>
      <c r="O1067" s="1">
        <f>SUM([1]Residential!K$109:K$110)</f>
        <v>6.8217759592451408</v>
      </c>
      <c r="P1067" s="1">
        <f>SUM([1]Residential!L$109:L$110)</f>
        <v>8.1302689846025089</v>
      </c>
      <c r="Q1067" s="1">
        <f>SUM([1]Residential!M$109:M$110)</f>
        <v>6.8500843682822614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7.9208531781763417E-2</v>
      </c>
      <c r="G1068" s="1">
        <f>[1]Residential!C$109</f>
        <v>7.1036745753040899E-3</v>
      </c>
      <c r="H1068" s="1">
        <f>[1]Residential!D$109</f>
        <v>0.34688263941876152</v>
      </c>
      <c r="I1068" s="1">
        <f>[1]Residential!E$109</f>
        <v>0.36139645668808495</v>
      </c>
      <c r="J1068" s="1">
        <f>[1]Residential!F$109</f>
        <v>0.38067347422129466</v>
      </c>
      <c r="K1068" s="1">
        <f>[1]Residential!G$109</f>
        <v>0.38643423804845223</v>
      </c>
      <c r="L1068" s="1">
        <f>[1]Residential!H$109</f>
        <v>0.38640627004769834</v>
      </c>
      <c r="M1068" s="1">
        <f>[1]Residential!I$109</f>
        <v>0.61877599811938966</v>
      </c>
      <c r="N1068" s="1">
        <f>[1]Residential!J$109</f>
        <v>0.66428328822618743</v>
      </c>
      <c r="O1068" s="1">
        <f>[1]Residential!K$109</f>
        <v>0.66441187832820958</v>
      </c>
      <c r="P1068" s="1">
        <f>[1]Residential!L$109</f>
        <v>0.66456176539817435</v>
      </c>
      <c r="Q1068" s="1">
        <f>[1]Residential!M$109</f>
        <v>0.68036379210543474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7.9208531781763417E-2</v>
      </c>
      <c r="G1069" s="1">
        <f t="shared" ref="G1069:K1069" si="1279">IFERROR(G$1068/G$1043,0)*G1044</f>
        <v>7.1036745753040899E-3</v>
      </c>
      <c r="H1069" s="1">
        <f t="shared" si="1279"/>
        <v>0.34688263941876152</v>
      </c>
      <c r="I1069" s="1">
        <f t="shared" si="1279"/>
        <v>0.33266291450289454</v>
      </c>
      <c r="J1069" s="1">
        <f t="shared" si="1279"/>
        <v>0.31775742570806603</v>
      </c>
      <c r="K1069" s="1">
        <f t="shared" si="1279"/>
        <v>0.15042478109687174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0.1194545651628709</v>
      </c>
      <c r="O1069" s="1">
        <f t="shared" si="1280"/>
        <v>0.28745363475822139</v>
      </c>
      <c r="P1069" s="1">
        <f t="shared" ref="P1069:Q1071" si="1281">IFERROR(P$1068/P$1043,0)*P1044</f>
        <v>0.45787477384417441</v>
      </c>
      <c r="Q1069" s="1">
        <f t="shared" si="1281"/>
        <v>0.52284647984435395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2.8733542185190388E-2</v>
      </c>
      <c r="J1071" s="1">
        <f t="shared" si="1284"/>
        <v>6.2916048513228642E-2</v>
      </c>
      <c r="K1071" s="1">
        <f t="shared" si="1284"/>
        <v>0.23600945695158046</v>
      </c>
      <c r="L1071" s="1">
        <f t="shared" ref="L1071:O1071" si="1285">IFERROR(L$1068/L$1043,0)*L1046</f>
        <v>0.38640627004769834</v>
      </c>
      <c r="M1071" s="1">
        <f t="shared" si="1285"/>
        <v>0.61877599811938966</v>
      </c>
      <c r="N1071" s="1">
        <f t="shared" si="1285"/>
        <v>0.54482872306331653</v>
      </c>
      <c r="O1071" s="1">
        <f t="shared" si="1285"/>
        <v>0.37695824356998819</v>
      </c>
      <c r="P1071" s="1">
        <f t="shared" si="1281"/>
        <v>0.20668699155399986</v>
      </c>
      <c r="Q1071" s="1">
        <f t="shared" si="1281"/>
        <v>0.15751731226108087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4.6312532268312552</v>
      </c>
      <c r="G1072" s="1">
        <f t="shared" ref="G1072:K1072" si="1286">G1067-G1068</f>
        <v>7.6931053922098203</v>
      </c>
      <c r="H1072" s="1">
        <f t="shared" si="1286"/>
        <v>7.6401018962671543</v>
      </c>
      <c r="I1072" s="1">
        <f t="shared" si="1286"/>
        <v>5.4997876279023021</v>
      </c>
      <c r="J1072" s="1">
        <f t="shared" si="1286"/>
        <v>6.6844340033959098</v>
      </c>
      <c r="K1072" s="1">
        <f t="shared" si="1286"/>
        <v>7.1838058056335097</v>
      </c>
      <c r="L1072" s="1">
        <f t="shared" ref="L1072:O1072" si="1287">L1067-L1068</f>
        <v>7.1308490273978284</v>
      </c>
      <c r="M1072" s="1">
        <f t="shared" si="1287"/>
        <v>7.2209578029022286</v>
      </c>
      <c r="N1072" s="1">
        <f t="shared" si="1287"/>
        <v>7.0705459391488716</v>
      </c>
      <c r="O1072" s="1">
        <f t="shared" si="1287"/>
        <v>6.1573640809169312</v>
      </c>
      <c r="P1072" s="1">
        <f>P1067-P1068</f>
        <v>7.4657072192043348</v>
      </c>
      <c r="Q1072" s="1">
        <f>Q1067-Q1068</f>
        <v>6.169720576176827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9.1311221305536563</v>
      </c>
      <c r="G1073" s="1">
        <f t="shared" ref="G1073:O1073" si="1288">G1074</f>
        <v>10.546219050618445</v>
      </c>
      <c r="H1073" s="1">
        <f t="shared" si="1288"/>
        <v>9.2205193279064481</v>
      </c>
      <c r="I1073" s="1">
        <f t="shared" si="1288"/>
        <v>7.6787709160694657</v>
      </c>
      <c r="J1073" s="1">
        <f t="shared" si="1288"/>
        <v>6.0784371955475782</v>
      </c>
      <c r="K1073" s="1">
        <f t="shared" si="1288"/>
        <v>5.393724506132564</v>
      </c>
      <c r="L1073" s="1">
        <f t="shared" si="1288"/>
        <v>5.3782059132953908</v>
      </c>
      <c r="M1073" s="1">
        <f t="shared" si="1288"/>
        <v>6.5720690636818917</v>
      </c>
      <c r="N1073" s="1">
        <f t="shared" si="1288"/>
        <v>4.5147755066035735</v>
      </c>
      <c r="O1073" s="1">
        <f t="shared" si="1288"/>
        <v>3.9486898335796696</v>
      </c>
      <c r="P1073" s="1">
        <f>P1074</f>
        <v>2.9404325827879281</v>
      </c>
      <c r="Q1073" s="1">
        <f>Q1074</f>
        <v>2.4553845080457579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9.1311221305536563</v>
      </c>
      <c r="G1074" s="1">
        <f>[1]Residential!C$111</f>
        <v>10.546219050618445</v>
      </c>
      <c r="H1074" s="1">
        <f>[1]Residential!D$111</f>
        <v>9.2205193279064481</v>
      </c>
      <c r="I1074" s="1">
        <f>[1]Residential!E$111</f>
        <v>7.6787709160694657</v>
      </c>
      <c r="J1074" s="1">
        <f>[1]Residential!F$111</f>
        <v>6.0784371955475782</v>
      </c>
      <c r="K1074" s="1">
        <f>[1]Residential!G$111</f>
        <v>5.393724506132564</v>
      </c>
      <c r="L1074" s="1">
        <f>[1]Residential!H$111</f>
        <v>5.3782059132953908</v>
      </c>
      <c r="M1074" s="1">
        <f>[1]Residential!I$111</f>
        <v>6.5720690636818917</v>
      </c>
      <c r="N1074" s="1">
        <f>[1]Residential!J$111</f>
        <v>4.5147755066035735</v>
      </c>
      <c r="O1074" s="1">
        <f>[1]Residential!K$111</f>
        <v>3.9486898335796696</v>
      </c>
      <c r="P1074" s="1">
        <f>[1]Residential!L$111</f>
        <v>2.9404325827879281</v>
      </c>
      <c r="Q1074" s="1">
        <f>[1]Residential!M$111</f>
        <v>2.4553845080457579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2.6969333890112317</v>
      </c>
      <c r="G1075" s="1">
        <f t="shared" ref="G1075:O1075" si="1289">G1076</f>
        <v>3.1682957456215859</v>
      </c>
      <c r="H1075" s="1">
        <f t="shared" si="1289"/>
        <v>3.1712602748866696</v>
      </c>
      <c r="I1075" s="1">
        <f t="shared" si="1289"/>
        <v>3.3082361139605787</v>
      </c>
      <c r="J1075" s="1">
        <f t="shared" si="1289"/>
        <v>3.4262611358131023</v>
      </c>
      <c r="K1075" s="1">
        <f t="shared" si="1289"/>
        <v>3.5220314687533771</v>
      </c>
      <c r="L1075" s="1">
        <f t="shared" si="1289"/>
        <v>3.6001488343077845</v>
      </c>
      <c r="M1075" s="1">
        <f t="shared" si="1289"/>
        <v>3.6724098059536177</v>
      </c>
      <c r="N1075" s="1">
        <f t="shared" si="1289"/>
        <v>3.7248841698159985</v>
      </c>
      <c r="O1075" s="1">
        <f t="shared" si="1289"/>
        <v>3.7854799823263625</v>
      </c>
      <c r="P1075" s="1">
        <f>P1076</f>
        <v>3.7855255618190942</v>
      </c>
      <c r="Q1075" s="1">
        <f>Q1076</f>
        <v>3.7857003408746563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2.6969333890112317</v>
      </c>
      <c r="G1076" s="1">
        <f>[1]Residential!C$112</f>
        <v>3.1682957456215859</v>
      </c>
      <c r="H1076" s="1">
        <f>[1]Residential!D$112</f>
        <v>3.1712602748866696</v>
      </c>
      <c r="I1076" s="1">
        <f>[1]Residential!E$112</f>
        <v>3.3082361139605787</v>
      </c>
      <c r="J1076" s="1">
        <f>[1]Residential!F$112</f>
        <v>3.4262611358131023</v>
      </c>
      <c r="K1076" s="1">
        <f>[1]Residential!G$112</f>
        <v>3.5220314687533771</v>
      </c>
      <c r="L1076" s="1">
        <f>[1]Residential!H$112</f>
        <v>3.6001488343077845</v>
      </c>
      <c r="M1076" s="1">
        <f>[1]Residential!I$112</f>
        <v>3.6724098059536177</v>
      </c>
      <c r="N1076" s="1">
        <f>[1]Residential!J$112</f>
        <v>3.7248841698159985</v>
      </c>
      <c r="O1076" s="1">
        <f>[1]Residential!K$112</f>
        <v>3.7854799823263625</v>
      </c>
      <c r="P1076" s="1">
        <f>[1]Residential!L$112</f>
        <v>3.7855255618190942</v>
      </c>
      <c r="Q1076" s="1">
        <f>[1]Residential!M$112</f>
        <v>3.7857003408746563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0.78535166454948535</v>
      </c>
      <c r="G1077" s="1">
        <f t="shared" ref="G1077:O1077" si="1290">G1078</f>
        <v>0.94133041333104017</v>
      </c>
      <c r="H1077" s="1">
        <f t="shared" si="1290"/>
        <v>0.94142333270376766</v>
      </c>
      <c r="I1077" s="1">
        <f t="shared" si="1290"/>
        <v>0.90564840515791833</v>
      </c>
      <c r="J1077" s="1">
        <f t="shared" si="1290"/>
        <v>0.89885949367625761</v>
      </c>
      <c r="K1077" s="1">
        <f t="shared" si="1290"/>
        <v>1.9004264893962615</v>
      </c>
      <c r="L1077" s="1">
        <f t="shared" si="1290"/>
        <v>2.4281485628534822</v>
      </c>
      <c r="M1077" s="1">
        <f t="shared" si="1290"/>
        <v>3.2472601483443855</v>
      </c>
      <c r="N1077" s="1">
        <f t="shared" si="1290"/>
        <v>2.2950883983865702</v>
      </c>
      <c r="O1077" s="1">
        <f t="shared" si="1290"/>
        <v>0.22752748030452108</v>
      </c>
      <c r="P1077" s="1">
        <f>P1078</f>
        <v>2.185070689250233</v>
      </c>
      <c r="Q1077" s="1">
        <f>Q1078</f>
        <v>1.0087365294913671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0.78535166454948535</v>
      </c>
      <c r="G1078" s="1">
        <f>[1]Residential!C$113</f>
        <v>0.94133041333104017</v>
      </c>
      <c r="H1078" s="1">
        <f>[1]Residential!D$113</f>
        <v>0.94142333270376766</v>
      </c>
      <c r="I1078" s="1">
        <f>[1]Residential!E$113</f>
        <v>0.90564840515791833</v>
      </c>
      <c r="J1078" s="1">
        <f>[1]Residential!F$113</f>
        <v>0.89885949367625761</v>
      </c>
      <c r="K1078" s="1">
        <f>[1]Residential!G$113</f>
        <v>1.9004264893962615</v>
      </c>
      <c r="L1078" s="1">
        <f>[1]Residential!H$113</f>
        <v>2.4281485628534822</v>
      </c>
      <c r="M1078" s="1">
        <f>[1]Residential!I$113</f>
        <v>3.2472601483443855</v>
      </c>
      <c r="N1078" s="1">
        <f>[1]Residential!J$113</f>
        <v>2.2950883983865702</v>
      </c>
      <c r="O1078" s="1">
        <f>[1]Residential!K$113</f>
        <v>0.22752748030452108</v>
      </c>
      <c r="P1078" s="1">
        <f>[1]Residential!L$113</f>
        <v>2.185070689250233</v>
      </c>
      <c r="Q1078" s="1">
        <f>[1]Residential!M$113</f>
        <v>1.0087365294913671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2.1300269001252987</v>
      </c>
      <c r="G1081" s="1">
        <f>[1]Residential!C$10-[1]Residential!C$223</f>
        <v>5.7289477298528961</v>
      </c>
      <c r="H1081" s="1">
        <f>[1]Residential!D$10-[1]Residential!D$223</f>
        <v>5.7335949709159237</v>
      </c>
      <c r="I1081" s="1">
        <f>[1]Residential!E$10-[1]Residential!E$223</f>
        <v>5.7357026914654847</v>
      </c>
      <c r="J1081" s="1">
        <f>[1]Residential!F$10-[1]Residential!F$223</f>
        <v>15.539998700463824</v>
      </c>
      <c r="K1081" s="1">
        <f>[1]Residential!G$10-[1]Residential!G$223</f>
        <v>22.7484606609456</v>
      </c>
      <c r="L1081" s="1">
        <f>[1]Residential!H$10-[1]Residential!H$223</f>
        <v>22.748644473482727</v>
      </c>
      <c r="M1081" s="1">
        <f>[1]Residential!I$10-[1]Residential!I$223</f>
        <v>22.750048800771928</v>
      </c>
      <c r="N1081" s="1">
        <f>[1]Residential!J$10-[1]Residential!J$223</f>
        <v>22.737220611870505</v>
      </c>
      <c r="O1081" s="1">
        <f>[1]Residential!K$10-[1]Residential!K$223</f>
        <v>22.736188478054867</v>
      </c>
      <c r="P1081" s="1">
        <f>[1]Residential!L$10-[1]Residential!L$223</f>
        <v>20.246102745549134</v>
      </c>
      <c r="Q1081" s="1">
        <f>[1]Residential!M$10-[1]Residential!M$223</f>
        <v>15.33284542883454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26.978459427706898</v>
      </c>
      <c r="G1082" s="1">
        <f>[1]Residential!C$224</f>
        <v>25.931902185456849</v>
      </c>
      <c r="H1082" s="1">
        <f>[1]Residential!D$224</f>
        <v>25.612908090644488</v>
      </c>
      <c r="I1082" s="1">
        <f>[1]Residential!E$224</f>
        <v>25.831533731202903</v>
      </c>
      <c r="J1082" s="1">
        <f>[1]Residential!F$224</f>
        <v>25.85529868083588</v>
      </c>
      <c r="K1082" s="1">
        <f>[1]Residential!G$224</f>
        <v>25.890010563222724</v>
      </c>
      <c r="L1082" s="1">
        <f>[1]Residential!H$224</f>
        <v>25.576009925837404</v>
      </c>
      <c r="M1082" s="1">
        <f>[1]Residential!I$224</f>
        <v>25.533517483384816</v>
      </c>
      <c r="N1082" s="1">
        <f>[1]Residential!J$224</f>
        <v>25.823698583000962</v>
      </c>
      <c r="O1082" s="1">
        <f>[1]Residential!K$224</f>
        <v>25.126611238921576</v>
      </c>
      <c r="P1082" s="1">
        <f>[1]Residential!L$224</f>
        <v>25.553498457433822</v>
      </c>
      <c r="Q1082" s="1">
        <f>[1]Residential!M$224</f>
        <v>25.028975372122638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9.8846364209552853</v>
      </c>
      <c r="G1083" s="1">
        <f t="shared" ref="G1083:K1083" si="1292">SUM(G1084:G1085)</f>
        <v>10.604217185029084</v>
      </c>
      <c r="H1083" s="1">
        <f t="shared" si="1292"/>
        <v>11.064101331693561</v>
      </c>
      <c r="I1083" s="1">
        <f t="shared" si="1292"/>
        <v>12.732299011935609</v>
      </c>
      <c r="J1083" s="1">
        <f t="shared" si="1292"/>
        <v>15.362907806575059</v>
      </c>
      <c r="K1083" s="1">
        <f t="shared" si="1292"/>
        <v>18.203177290901092</v>
      </c>
      <c r="L1083" s="1">
        <f t="shared" ref="L1083:O1083" si="1293">SUM(L1084:L1085)</f>
        <v>17.707623589252712</v>
      </c>
      <c r="M1083" s="1">
        <f t="shared" si="1293"/>
        <v>17.88250605954882</v>
      </c>
      <c r="N1083" s="1">
        <f t="shared" si="1293"/>
        <v>19.6483528451528</v>
      </c>
      <c r="O1083" s="1">
        <f t="shared" si="1293"/>
        <v>21.826645904353029</v>
      </c>
      <c r="P1083" s="1">
        <f>SUM(P1084:P1085)</f>
        <v>19.577244661142295</v>
      </c>
      <c r="Q1083" s="1">
        <f>SUM(Q1084:Q1085)</f>
        <v>19.972798103021955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6.6447206588549719</v>
      </c>
      <c r="G1084" s="1">
        <f>[1]Residential!C$231-G1058</f>
        <v>6.9687348283528312</v>
      </c>
      <c r="H1084" s="1">
        <f>[1]Residential!D$231-H1058</f>
        <v>5.9836831328921081</v>
      </c>
      <c r="I1084" s="1">
        <f>[1]Residential!E$231-I1058</f>
        <v>4.4780262787368192</v>
      </c>
      <c r="J1084" s="1">
        <f>[1]Residential!F$231-J1058</f>
        <v>2.1110760536676239</v>
      </c>
      <c r="K1084" s="1">
        <f>[1]Residential!G$231-K1058</f>
        <v>1.3092121069533227</v>
      </c>
      <c r="L1084" s="1">
        <f>[1]Residential!H$231-L1058</f>
        <v>0.86638895461927601</v>
      </c>
      <c r="M1084" s="1">
        <f>[1]Residential!I$231-M1058</f>
        <v>1.1498625833155427</v>
      </c>
      <c r="N1084" s="1">
        <f>[1]Residential!J$231-N1058</f>
        <v>1.3527461619475227</v>
      </c>
      <c r="O1084" s="1">
        <f>[1]Residential!K$231-O1058</f>
        <v>2.1842275832184885</v>
      </c>
      <c r="P1084" s="1">
        <f>[1]Residential!L$231-P1058</f>
        <v>2.6865202481309272</v>
      </c>
      <c r="Q1084" s="1">
        <f>[1]Residential!M$231-Q1058</f>
        <v>1.1496685589154034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3.2399157621003134</v>
      </c>
      <c r="G1085" s="1">
        <f>[1]Residential!C$233-G1059</f>
        <v>3.6354823566762526</v>
      </c>
      <c r="H1085" s="1">
        <f>[1]Residential!D$233-H1059</f>
        <v>5.0804181988014534</v>
      </c>
      <c r="I1085" s="1">
        <f>[1]Residential!E$233-I1059</f>
        <v>8.2542727331987891</v>
      </c>
      <c r="J1085" s="1">
        <f>[1]Residential!F$233-J1059</f>
        <v>13.251831752907435</v>
      </c>
      <c r="K1085" s="1">
        <f>[1]Residential!G$233-K1059</f>
        <v>16.89396518394777</v>
      </c>
      <c r="L1085" s="1">
        <f>[1]Residential!H$233-L1059</f>
        <v>16.841234634633437</v>
      </c>
      <c r="M1085" s="1">
        <f>[1]Residential!I$233-M1059</f>
        <v>16.732643476233278</v>
      </c>
      <c r="N1085" s="1">
        <f>[1]Residential!J$233-N1059</f>
        <v>18.295606683205278</v>
      </c>
      <c r="O1085" s="1">
        <f>[1]Residential!K$233-O1059</f>
        <v>19.642418321134542</v>
      </c>
      <c r="P1085" s="1">
        <f>[1]Residential!L$233-P1059</f>
        <v>16.89072441301137</v>
      </c>
      <c r="Q1085" s="1">
        <f>[1]Residential!M$233-Q1059</f>
        <v>18.82312954410655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6.9844819362938537</v>
      </c>
      <c r="G1086" s="1">
        <f t="shared" ref="G1086:O1086" si="1294">G1087</f>
        <v>5.9032638551925558</v>
      </c>
      <c r="H1086" s="1">
        <f t="shared" si="1294"/>
        <v>1.6974762067432181</v>
      </c>
      <c r="I1086" s="1">
        <f t="shared" si="1294"/>
        <v>0.49656721117880664</v>
      </c>
      <c r="J1086" s="1">
        <f t="shared" si="1294"/>
        <v>0.14704723251067975</v>
      </c>
      <c r="K1086" s="1">
        <f t="shared" si="1294"/>
        <v>3.0971647856077658E-3</v>
      </c>
      <c r="L1086" s="1">
        <f t="shared" si="1294"/>
        <v>2.7546901054060942E-3</v>
      </c>
      <c r="M1086" s="1">
        <f t="shared" si="1294"/>
        <v>1.0919556205793261E-3</v>
      </c>
      <c r="N1086" s="1">
        <f t="shared" si="1294"/>
        <v>2.6565172141358867E-3</v>
      </c>
      <c r="O1086" s="1">
        <f t="shared" si="1294"/>
        <v>2.7375348068673575E-3</v>
      </c>
      <c r="P1086" s="1">
        <f>P1087</f>
        <v>2.8916216860621416E-3</v>
      </c>
      <c r="Q1086" s="1">
        <f>Q1087</f>
        <v>2.8348388199021281E-3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6.9844819362938537</v>
      </c>
      <c r="G1087" s="1">
        <f>[1]Residential!C$234-G1061</f>
        <v>5.9032638551925558</v>
      </c>
      <c r="H1087" s="1">
        <f>[1]Residential!D$234-H1061</f>
        <v>1.6974762067432181</v>
      </c>
      <c r="I1087" s="1">
        <f>[1]Residential!E$234-I1061</f>
        <v>0.49656721117880664</v>
      </c>
      <c r="J1087" s="1">
        <f>[1]Residential!F$234-J1061</f>
        <v>0.14704723251067975</v>
      </c>
      <c r="K1087" s="1">
        <f>[1]Residential!G$234-K1061</f>
        <v>3.0971647856077658E-3</v>
      </c>
      <c r="L1087" s="1">
        <f>[1]Residential!H$234-L1061</f>
        <v>2.7546901054060942E-3</v>
      </c>
      <c r="M1087" s="1">
        <f>[1]Residential!I$234-M1061</f>
        <v>1.0919556205793261E-3</v>
      </c>
      <c r="N1087" s="1">
        <f>[1]Residential!J$234-N1061</f>
        <v>2.6565172141358867E-3</v>
      </c>
      <c r="O1087" s="1">
        <f>[1]Residential!K$234-O1061</f>
        <v>2.7375348068673575E-3</v>
      </c>
      <c r="P1087" s="1">
        <f>[1]Residential!L$234-P1061</f>
        <v>2.8916216860621416E-3</v>
      </c>
      <c r="Q1087" s="1">
        <f>[1]Residential!M$234-Q1061</f>
        <v>2.8348388199021281E-3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6.3804749575184019</v>
      </c>
      <c r="G1088" s="1">
        <f t="shared" ref="G1088:K1088" si="1295">SUM(G1089:G1090)</f>
        <v>5.1821272098032622</v>
      </c>
      <c r="H1088" s="1">
        <f t="shared" si="1295"/>
        <v>9.3699195890976696</v>
      </c>
      <c r="I1088" s="1">
        <f t="shared" si="1295"/>
        <v>9.4672422473963227</v>
      </c>
      <c r="J1088" s="1">
        <f t="shared" si="1295"/>
        <v>7.582607609719819</v>
      </c>
      <c r="K1088" s="1">
        <f t="shared" si="1295"/>
        <v>3.5821736752347912</v>
      </c>
      <c r="L1088" s="1">
        <f t="shared" ref="L1088:O1088" si="1296">SUM(L1089:L1090)</f>
        <v>3.0990878570080911</v>
      </c>
      <c r="M1088" s="1">
        <f t="shared" si="1296"/>
        <v>1.737864106280111</v>
      </c>
      <c r="N1088" s="1">
        <f t="shared" si="1296"/>
        <v>1.5676525029054336</v>
      </c>
      <c r="O1088" s="1">
        <f t="shared" si="1296"/>
        <v>1.5033752478521314</v>
      </c>
      <c r="P1088" s="1">
        <f>SUM(P1089:P1090)</f>
        <v>1.503326601968185</v>
      </c>
      <c r="Q1088" s="1">
        <f>SUM(Q1089:Q1090)</f>
        <v>1.3591215911183028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6.3804749575184019</v>
      </c>
      <c r="G1089" s="1">
        <f>[1]Residential!C$235-G1063</f>
        <v>5.1821272098032622</v>
      </c>
      <c r="H1089" s="1">
        <f>[1]Residential!D$235-H1063</f>
        <v>9.3562046460673542</v>
      </c>
      <c r="I1089" s="1">
        <f>[1]Residential!E$235-I1063</f>
        <v>9.4508653886589045</v>
      </c>
      <c r="J1089" s="1">
        <f>[1]Residential!F$235-J1063</f>
        <v>6.8057613276201252</v>
      </c>
      <c r="K1089" s="1">
        <f>[1]Residential!G$235-K1063</f>
        <v>2.8221756562313729</v>
      </c>
      <c r="L1089" s="1">
        <f>[1]Residential!H$235-L1063</f>
        <v>1.7817736486796143</v>
      </c>
      <c r="M1089" s="1">
        <f>[1]Residential!I$235-M1063</f>
        <v>1.0664111047424694</v>
      </c>
      <c r="N1089" s="1">
        <f>[1]Residential!J$235-N1063</f>
        <v>0.89288503024215693</v>
      </c>
      <c r="O1089" s="1">
        <f>[1]Residential!K$235-O1063</f>
        <v>0.82897200712052932</v>
      </c>
      <c r="P1089" s="1">
        <f>[1]Residential!L$235-P1063</f>
        <v>0.82896632119528135</v>
      </c>
      <c r="Q1089" s="1">
        <f>[1]Residential!M$235-Q1063</f>
        <v>0.68461819518160283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1.3714943030315799E-2</v>
      </c>
      <c r="I1090" s="1">
        <f>[1]Residential!E$236-I1064</f>
        <v>1.6376858737417857E-2</v>
      </c>
      <c r="J1090" s="1">
        <f>[1]Residential!F$236-J1064</f>
        <v>0.77684628209969375</v>
      </c>
      <c r="K1090" s="1">
        <f>[1]Residential!G$236-K1064</f>
        <v>0.75999801900341835</v>
      </c>
      <c r="L1090" s="1">
        <f>[1]Residential!H$236-L1064</f>
        <v>1.3173142083284768</v>
      </c>
      <c r="M1090" s="1">
        <f>[1]Residential!I$236-M1064</f>
        <v>0.67145300153764165</v>
      </c>
      <c r="N1090" s="1">
        <f>[1]Residential!J$236-N1064</f>
        <v>0.67476747266327664</v>
      </c>
      <c r="O1090" s="1">
        <f>[1]Residential!K$236-O1064</f>
        <v>0.67440324073160207</v>
      </c>
      <c r="P1090" s="1">
        <f>[1]Residential!L$236-P1064</f>
        <v>0.67436028077290366</v>
      </c>
      <c r="Q1090" s="1">
        <f>[1]Residential!M$236-Q1064</f>
        <v>0.67450339593669995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1.3170644579950292</v>
      </c>
      <c r="G1093" s="1">
        <f t="shared" ref="G1093:K1093" si="1297">SUM(G1094,G1098)</f>
        <v>1.4634020047927154</v>
      </c>
      <c r="H1093" s="1">
        <f t="shared" si="1297"/>
        <v>1.3930055288333725</v>
      </c>
      <c r="I1093" s="1">
        <f t="shared" si="1297"/>
        <v>1.0222742060719761</v>
      </c>
      <c r="J1093" s="1">
        <f t="shared" si="1297"/>
        <v>1.2322482616563066</v>
      </c>
      <c r="K1093" s="1">
        <f t="shared" si="1297"/>
        <v>1.3203797063938827</v>
      </c>
      <c r="L1093" s="1">
        <f t="shared" ref="L1093:O1093" si="1298">SUM(L1094,L1098)</f>
        <v>1.3111444341061511</v>
      </c>
      <c r="M1093" s="1">
        <f t="shared" si="1298"/>
        <v>1.3627528476087656</v>
      </c>
      <c r="N1093" s="1">
        <f t="shared" si="1298"/>
        <v>1.3490530802030305</v>
      </c>
      <c r="O1093" s="1">
        <f t="shared" si="1298"/>
        <v>1.1897064029260829</v>
      </c>
      <c r="P1093" s="1">
        <f>SUM(P1094,P1098)</f>
        <v>1.4156125634828269</v>
      </c>
      <c r="Q1093" s="1">
        <f>SUM(Q1094,Q1098)</f>
        <v>1.1945653857014067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2.2147030869951859E-2</v>
      </c>
      <c r="G1094" s="1">
        <f>[1]Residential!C$238-G1068</f>
        <v>1.350032385449923E-3</v>
      </c>
      <c r="H1094" s="1">
        <f>[1]Residential!D$238-H1068</f>
        <v>6.0499608132163596E-2</v>
      </c>
      <c r="I1094" s="1">
        <f>[1]Residential!E$238-I1068</f>
        <v>6.3032703035099447E-2</v>
      </c>
      <c r="J1094" s="1">
        <f>[1]Residential!F$238-J1068</f>
        <v>6.6394492702899599E-2</v>
      </c>
      <c r="K1094" s="1">
        <f>[1]Residential!G$238-K1068</f>
        <v>6.7400759134553401E-2</v>
      </c>
      <c r="L1094" s="1">
        <f>[1]Residential!H$238-L1068</f>
        <v>6.7396198509969418E-2</v>
      </c>
      <c r="M1094" s="1">
        <f>[1]Residential!I$238-M1068</f>
        <v>0.10755961552664828</v>
      </c>
      <c r="N1094" s="1">
        <f>[1]Residential!J$238-N1068</f>
        <v>0.11585949602316692</v>
      </c>
      <c r="O1094" s="1">
        <f>[1]Residential!K$238-O1068</f>
        <v>0.11587232863547214</v>
      </c>
      <c r="P1094" s="1">
        <f>[1]Residential!L$238-P1068</f>
        <v>0.11571105286794847</v>
      </c>
      <c r="Q1094" s="1">
        <f>[1]Residential!M$238-Q1068</f>
        <v>0.1186465730987053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2.2147030869951859E-2</v>
      </c>
      <c r="G1095" s="1">
        <f t="shared" ref="G1095:K1097" si="1299">IFERROR(G$1094/G$1043,0)*G1044</f>
        <v>1.350032385449923E-3</v>
      </c>
      <c r="H1095" s="1">
        <f t="shared" si="1299"/>
        <v>6.0499608132163603E-2</v>
      </c>
      <c r="I1095" s="1">
        <f t="shared" si="1299"/>
        <v>5.8021162943358087E-2</v>
      </c>
      <c r="J1095" s="1">
        <f t="shared" si="1299"/>
        <v>5.5421101051558841E-2</v>
      </c>
      <c r="K1095" s="1">
        <f t="shared" si="1299"/>
        <v>2.6236661869766698E-2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2.0834402976466711E-2</v>
      </c>
      <c r="O1095" s="1">
        <f t="shared" si="1300"/>
        <v>5.0131436719606612E-2</v>
      </c>
      <c r="P1095" s="1">
        <f t="shared" ref="P1095:Q1097" si="1301">IFERROR(P$1094/P$1043,0)*P1044</f>
        <v>7.9723473304906992E-2</v>
      </c>
      <c r="Q1095" s="1">
        <f t="shared" si="1301"/>
        <v>9.1177607935727129E-2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5.011540091741362E-3</v>
      </c>
      <c r="J1097" s="1">
        <f t="shared" si="1299"/>
        <v>1.097339165134076E-2</v>
      </c>
      <c r="K1097" s="1">
        <f t="shared" si="1299"/>
        <v>4.1164097264786703E-2</v>
      </c>
      <c r="L1097" s="1">
        <f t="shared" ref="L1097:O1097" si="1303">IFERROR(L$1094/L$1043,0)*L1046</f>
        <v>6.7396198509969418E-2</v>
      </c>
      <c r="M1097" s="1">
        <f t="shared" si="1303"/>
        <v>0.10755961552664828</v>
      </c>
      <c r="N1097" s="1">
        <f t="shared" si="1303"/>
        <v>9.5025093046700204E-2</v>
      </c>
      <c r="O1097" s="1">
        <f t="shared" si="1303"/>
        <v>6.5740891915865532E-2</v>
      </c>
      <c r="P1097" s="1">
        <f t="shared" si="1301"/>
        <v>3.5987579563041466E-2</v>
      </c>
      <c r="Q1097" s="1">
        <f t="shared" si="1301"/>
        <v>2.7468965162978184E-2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1.2949174271250774</v>
      </c>
      <c r="G1098" s="1">
        <f>[1]Residential!C$239-G1072</f>
        <v>1.4620519724072656</v>
      </c>
      <c r="H1098" s="1">
        <f>[1]Residential!D$239-H1072</f>
        <v>1.3325059207012089</v>
      </c>
      <c r="I1098" s="1">
        <f>[1]Residential!E$239-I1072</f>
        <v>0.95924150303687661</v>
      </c>
      <c r="J1098" s="1">
        <f>[1]Residential!F$239-J1072</f>
        <v>1.165853768953407</v>
      </c>
      <c r="K1098" s="1">
        <f>[1]Residential!G$239-K1072</f>
        <v>1.2529789472593293</v>
      </c>
      <c r="L1098" s="1">
        <f>[1]Residential!H$239-L1072</f>
        <v>1.2437482355961818</v>
      </c>
      <c r="M1098" s="1">
        <f>[1]Residential!I$239-M1072</f>
        <v>1.2551932320821173</v>
      </c>
      <c r="N1098" s="1">
        <f>[1]Residential!J$239-N1072</f>
        <v>1.2331935841798636</v>
      </c>
      <c r="O1098" s="1">
        <f>[1]Residential!K$239-O1072</f>
        <v>1.0738340742906107</v>
      </c>
      <c r="P1098" s="1">
        <f>[1]Residential!L$239-P1072</f>
        <v>1.2999015106148786</v>
      </c>
      <c r="Q1098" s="1">
        <f>[1]Residential!M$239-Q1072</f>
        <v>1.0759188126027013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0.52049591864039435</v>
      </c>
      <c r="G1099" s="1">
        <f t="shared" ref="G1099:O1099" si="1304">G1100</f>
        <v>0.59726666583198629</v>
      </c>
      <c r="H1099" s="1">
        <f t="shared" si="1304"/>
        <v>0.37536862834853579</v>
      </c>
      <c r="I1099" s="1">
        <f t="shared" si="1304"/>
        <v>0.31238870223054072</v>
      </c>
      <c r="J1099" s="1">
        <f t="shared" si="1304"/>
        <v>0.24715557004695832</v>
      </c>
      <c r="K1099" s="1">
        <f t="shared" si="1304"/>
        <v>0.21929225956453458</v>
      </c>
      <c r="L1099" s="1">
        <f t="shared" si="1304"/>
        <v>0.21866046767562519</v>
      </c>
      <c r="M1099" s="1">
        <f t="shared" si="1304"/>
        <v>0.26717553792717563</v>
      </c>
      <c r="N1099" s="1">
        <f t="shared" si="1304"/>
        <v>0.18357046742224892</v>
      </c>
      <c r="O1099" s="1">
        <f t="shared" si="1304"/>
        <v>0.16062948887653361</v>
      </c>
      <c r="P1099" s="1">
        <f>P1100</f>
        <v>0.11956730137411498</v>
      </c>
      <c r="Q1099" s="1">
        <f>Q1100</f>
        <v>9.9967761629847551E-2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0.52049591864039435</v>
      </c>
      <c r="G1100" s="1">
        <f>[1]Residential!C$240-G1074</f>
        <v>0.59726666583198629</v>
      </c>
      <c r="H1100" s="1">
        <f>[1]Residential!D$240-H1074</f>
        <v>0.37536862834853579</v>
      </c>
      <c r="I1100" s="1">
        <f>[1]Residential!E$240-I1074</f>
        <v>0.31238870223054072</v>
      </c>
      <c r="J1100" s="1">
        <f>[1]Residential!F$240-J1074</f>
        <v>0.24715557004695832</v>
      </c>
      <c r="K1100" s="1">
        <f>[1]Residential!G$240-K1074</f>
        <v>0.21929225956453458</v>
      </c>
      <c r="L1100" s="1">
        <f>[1]Residential!H$240-L1074</f>
        <v>0.21866046767562519</v>
      </c>
      <c r="M1100" s="1">
        <f>[1]Residential!I$240-M1074</f>
        <v>0.26717553792717563</v>
      </c>
      <c r="N1100" s="1">
        <f>[1]Residential!J$240-N1074</f>
        <v>0.18357046742224892</v>
      </c>
      <c r="O1100" s="1">
        <f>[1]Residential!K$240-O1074</f>
        <v>0.16062948887653361</v>
      </c>
      <c r="P1100" s="1">
        <f>[1]Residential!L$240-P1074</f>
        <v>0.11956730137411498</v>
      </c>
      <c r="Q1100" s="1">
        <f>[1]Residential!M$240-Q1074</f>
        <v>9.9967761629847551E-2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0.16981771164408244</v>
      </c>
      <c r="G1101" s="1">
        <f t="shared" ref="G1101" si="1305">G1102</f>
        <v>0.1948624054386543</v>
      </c>
      <c r="H1101" s="1">
        <f t="shared" ref="H1101" si="1306">H1102</f>
        <v>0.12892880822534236</v>
      </c>
      <c r="I1101" s="1">
        <f t="shared" ref="I1101" si="1307">I1102</f>
        <v>0.13452253870579201</v>
      </c>
      <c r="J1101" s="1">
        <f t="shared" ref="J1101" si="1308">J1102</f>
        <v>0.13937142229802335</v>
      </c>
      <c r="K1101" s="1">
        <f t="shared" ref="K1101:O1101" si="1309">K1102</f>
        <v>0.14321091796121221</v>
      </c>
      <c r="L1101" s="1">
        <f t="shared" si="1309"/>
        <v>0.14638427830610201</v>
      </c>
      <c r="M1101" s="1">
        <f t="shared" si="1309"/>
        <v>0.14930905458030663</v>
      </c>
      <c r="N1101" s="1">
        <f t="shared" si="1309"/>
        <v>0.15144659918723358</v>
      </c>
      <c r="O1101" s="1">
        <f t="shared" si="1309"/>
        <v>0.15393905816204434</v>
      </c>
      <c r="P1101" s="1">
        <f>P1102</f>
        <v>0.15391267735157621</v>
      </c>
      <c r="Q1101" s="1">
        <f>Q1102</f>
        <v>0.15395613842861877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0.16981771164408244</v>
      </c>
      <c r="G1102" s="1">
        <f>[1]Residential!C$241-G1076</f>
        <v>0.1948624054386543</v>
      </c>
      <c r="H1102" s="1">
        <f>[1]Residential!D$241-H1076</f>
        <v>0.12892880822534236</v>
      </c>
      <c r="I1102" s="1">
        <f>[1]Residential!E$241-I1076</f>
        <v>0.13452253870579201</v>
      </c>
      <c r="J1102" s="1">
        <f>[1]Residential!F$241-J1076</f>
        <v>0.13937142229802335</v>
      </c>
      <c r="K1102" s="1">
        <f>[1]Residential!G$241-K1076</f>
        <v>0.14321091796121221</v>
      </c>
      <c r="L1102" s="1">
        <f>[1]Residential!H$241-L1076</f>
        <v>0.14638427830610201</v>
      </c>
      <c r="M1102" s="1">
        <f>[1]Residential!I$241-M1076</f>
        <v>0.14930905458030663</v>
      </c>
      <c r="N1102" s="1">
        <f>[1]Residential!J$241-N1076</f>
        <v>0.15144659918723358</v>
      </c>
      <c r="O1102" s="1">
        <f>[1]Residential!K$241-O1076</f>
        <v>0.15393905816204434</v>
      </c>
      <c r="P1102" s="1">
        <f>[1]Residential!L$241-P1076</f>
        <v>0.15391267735157621</v>
      </c>
      <c r="Q1102" s="1">
        <f>[1]Residential!M$241-Q1076</f>
        <v>0.15395613842861877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310">G1104</f>
        <v>1.986762859368596</v>
      </c>
      <c r="H1103" s="1">
        <f t="shared" ref="H1103" si="1311">H1104</f>
        <v>1.584107997702787</v>
      </c>
      <c r="I1103" s="1">
        <f t="shared" ref="I1103" si="1312">I1104</f>
        <v>1.6662398136838632</v>
      </c>
      <c r="J1103" s="1">
        <f t="shared" ref="J1103" si="1313">J1104</f>
        <v>1.1439607780290362</v>
      </c>
      <c r="K1103" s="1">
        <f t="shared" ref="K1103:O1103" si="1314">K1104</f>
        <v>2.418679548381597</v>
      </c>
      <c r="L1103" s="1">
        <f t="shared" si="1314"/>
        <v>3.0903546093833203</v>
      </c>
      <c r="M1103" s="1">
        <f t="shared" si="1314"/>
        <v>4.1328179218190542</v>
      </c>
      <c r="N1103" s="1">
        <f t="shared" si="1314"/>
        <v>2.9209665709160855</v>
      </c>
      <c r="O1103" s="1">
        <f t="shared" si="1314"/>
        <v>0.28957760194487747</v>
      </c>
      <c r="P1103" s="1">
        <f>P1104</f>
        <v>2.780943030428761</v>
      </c>
      <c r="Q1103" s="1">
        <f>Q1104</f>
        <v>2.2457315534026074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1.986762859368596</v>
      </c>
      <c r="H1104" s="1">
        <f>[1]Residential!D$242-H1078</f>
        <v>1.584107997702787</v>
      </c>
      <c r="I1104" s="1">
        <f>[1]Residential!E$242-I1078</f>
        <v>1.6662398136838632</v>
      </c>
      <c r="J1104" s="1">
        <f>[1]Residential!F$242-J1078</f>
        <v>1.1439607780290362</v>
      </c>
      <c r="K1104" s="1">
        <f>[1]Residential!G$242-K1078</f>
        <v>2.418679548381597</v>
      </c>
      <c r="L1104" s="1">
        <f>[1]Residential!H$242-L1078</f>
        <v>3.0903546093833203</v>
      </c>
      <c r="M1104" s="1">
        <f>[1]Residential!I$242-M1078</f>
        <v>4.1328179218190542</v>
      </c>
      <c r="N1104" s="1">
        <f>[1]Residential!J$242-N1078</f>
        <v>2.9209665709160855</v>
      </c>
      <c r="O1104" s="1">
        <f>[1]Residential!K$242-O1078</f>
        <v>0.28957760194487747</v>
      </c>
      <c r="P1104" s="1">
        <f>[1]Residential!L$242-P1078</f>
        <v>2.780943030428761</v>
      </c>
      <c r="Q1104" s="1">
        <f>[1]Residential!M$242-Q1078</f>
        <v>2.2457315534026074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0.95000000000000095</v>
      </c>
      <c r="G1109" s="4">
        <f t="shared" ref="G1109:K1110" si="1322">IFERROR(G1058/G975,"-")</f>
        <v>0.9500000000000004</v>
      </c>
      <c r="H1109" s="4">
        <f t="shared" si="1322"/>
        <v>0.95000000000000095</v>
      </c>
      <c r="I1109" s="4">
        <f t="shared" si="1322"/>
        <v>0.95000000000000084</v>
      </c>
      <c r="J1109" s="4">
        <f t="shared" si="1322"/>
        <v>0.95000000000000073</v>
      </c>
      <c r="K1109" s="4">
        <f t="shared" si="1322"/>
        <v>0.95000000000000029</v>
      </c>
      <c r="L1109" s="4">
        <f t="shared" ref="L1109:O1109" si="1323">IFERROR(L1058/L975,"-")</f>
        <v>0.95000000000000062</v>
      </c>
      <c r="M1109" s="4">
        <f t="shared" si="1323"/>
        <v>0.95000000000000018</v>
      </c>
      <c r="N1109" s="4">
        <f t="shared" si="1323"/>
        <v>0.9500000000000004</v>
      </c>
      <c r="O1109" s="4">
        <f t="shared" si="1323"/>
        <v>0.95000000000000029</v>
      </c>
      <c r="P1109" s="4">
        <f>IFERROR(P1058/P975,"-")</f>
        <v>0.95000000000000062</v>
      </c>
      <c r="Q1109" s="4">
        <f>IFERROR(Q1058/Q975,"-")</f>
        <v>0.94999999999999984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3.2000000674823288</v>
      </c>
      <c r="G1110" s="4">
        <f t="shared" si="1322"/>
        <v>3.2533333907643351</v>
      </c>
      <c r="H1110" s="4">
        <f t="shared" si="1322"/>
        <v>3.3333333333333344</v>
      </c>
      <c r="I1110" s="4">
        <f t="shared" si="1322"/>
        <v>3.466666666666669</v>
      </c>
      <c r="J1110" s="4">
        <f t="shared" si="1322"/>
        <v>3.5833333333333357</v>
      </c>
      <c r="K1110" s="4">
        <f t="shared" si="1322"/>
        <v>3.7000000000000015</v>
      </c>
      <c r="L1110" s="4">
        <f t="shared" ref="L1110:O1110" si="1324">IFERROR(L1059/L976,"-")</f>
        <v>3.7999999999999976</v>
      </c>
      <c r="M1110" s="4">
        <f t="shared" si="1324"/>
        <v>3.9000000000000026</v>
      </c>
      <c r="N1110" s="4">
        <f t="shared" si="1324"/>
        <v>3.900000000000003</v>
      </c>
      <c r="O1110" s="4">
        <f t="shared" si="1324"/>
        <v>3.9000000000000017</v>
      </c>
      <c r="P1110" s="4">
        <f>IFERROR(P1059/P976,"-")</f>
        <v>3.9000000000000008</v>
      </c>
      <c r="Q1110" s="4">
        <f>IFERROR(Q1059/Q976,"-")</f>
        <v>3.8999999999999995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325">IFERROR(G1061/G985,"-")</f>
        <v>0.89583333333333393</v>
      </c>
      <c r="H1111" s="4">
        <f t="shared" si="1325"/>
        <v>0.89583333333333359</v>
      </c>
      <c r="I1111" s="4">
        <f t="shared" si="1325"/>
        <v>0.89583333333333415</v>
      </c>
      <c r="J1111" s="4">
        <f t="shared" si="1325"/>
        <v>0.89583333333333415</v>
      </c>
      <c r="K1111" s="4">
        <f t="shared" si="1325"/>
        <v>0.89583333333333381</v>
      </c>
      <c r="L1111" s="4">
        <f t="shared" ref="L1111:O1111" si="1326">IFERROR(L1061/L985,"-")</f>
        <v>0.89583333333333415</v>
      </c>
      <c r="M1111" s="4">
        <f t="shared" si="1326"/>
        <v>0.89583333333333359</v>
      </c>
      <c r="N1111" s="4">
        <f t="shared" si="1326"/>
        <v>0.8958333333333347</v>
      </c>
      <c r="O1111" s="4">
        <f t="shared" si="1326"/>
        <v>0.8958333333333337</v>
      </c>
      <c r="P1111" s="4">
        <f>IFERROR(P1061/P985,"-")</f>
        <v>0.89583333333333437</v>
      </c>
      <c r="Q1111" s="4">
        <f>IFERROR(Q1061/Q985,"-")</f>
        <v>0.8958333333333337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0.95000000000000007</v>
      </c>
      <c r="G1112" s="4">
        <f t="shared" ref="G1112:K1112" si="1327">IFERROR(G1063/G998,"-")</f>
        <v>0.95000000000000095</v>
      </c>
      <c r="H1112" s="4">
        <f t="shared" si="1327"/>
        <v>0.9499999999999994</v>
      </c>
      <c r="I1112" s="4">
        <f t="shared" si="1327"/>
        <v>0.94999999999999973</v>
      </c>
      <c r="J1112" s="4">
        <f t="shared" si="1327"/>
        <v>0.95000000000000007</v>
      </c>
      <c r="K1112" s="4">
        <f t="shared" si="1327"/>
        <v>0.95000000000000007</v>
      </c>
      <c r="L1112" s="4">
        <f t="shared" ref="L1112:O1112" si="1328">IFERROR(L1063/L998,"-")</f>
        <v>0.95000000000000084</v>
      </c>
      <c r="M1112" s="4">
        <f t="shared" si="1328"/>
        <v>0.9500000000000004</v>
      </c>
      <c r="N1112" s="4">
        <f t="shared" si="1328"/>
        <v>0.94999999999999973</v>
      </c>
      <c r="O1112" s="4">
        <f t="shared" si="1328"/>
        <v>0.95000000000000062</v>
      </c>
      <c r="P1112" s="4">
        <f>IFERROR(P1063/P998,"-")</f>
        <v>0.95</v>
      </c>
      <c r="Q1112" s="4">
        <f>IFERROR(Q1063/Q998,"-")</f>
        <v>0.95000000000000029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</v>
      </c>
      <c r="I1113" s="4">
        <f t="shared" si="1329"/>
        <v>2.0799999999999992</v>
      </c>
      <c r="J1113" s="4">
        <f t="shared" si="1329"/>
        <v>2.1499999999999986</v>
      </c>
      <c r="K1113" s="4">
        <f t="shared" si="1329"/>
        <v>2.220000000000002</v>
      </c>
      <c r="L1113" s="4">
        <f t="shared" ref="L1113:O1113" si="1330">IFERROR(L1064/L999,"-")</f>
        <v>2.2800000000000002</v>
      </c>
      <c r="M1113" s="4">
        <f t="shared" si="1330"/>
        <v>2.3400000000000034</v>
      </c>
      <c r="N1113" s="4">
        <f t="shared" si="1330"/>
        <v>2.3399999999999981</v>
      </c>
      <c r="O1113" s="4">
        <f t="shared" si="1330"/>
        <v>2.34</v>
      </c>
      <c r="P1113" s="4">
        <f>IFERROR(P1064/P999,"-")</f>
        <v>2.3400000000000025</v>
      </c>
      <c r="Q1113" s="4">
        <f>IFERROR(Q1064/Q999,"-")</f>
        <v>2.34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0.72000000000000064</v>
      </c>
      <c r="G1114" s="4">
        <f t="shared" ref="G1114:K1114" si="1331">IFERROR(G1066/G1017,"-")</f>
        <v>0.72000000000000053</v>
      </c>
      <c r="H1114" s="4">
        <f t="shared" si="1331"/>
        <v>0.71999999999999986</v>
      </c>
      <c r="I1114" s="4">
        <f t="shared" si="1331"/>
        <v>0.71999999999999931</v>
      </c>
      <c r="J1114" s="4">
        <f t="shared" si="1331"/>
        <v>0.72000000000000008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0.72000000000000031</v>
      </c>
      <c r="G1119" s="4">
        <f t="shared" ref="G1119:K1119" si="1333">IFERROR(G1074/G1022,"-")</f>
        <v>0.71999999999999975</v>
      </c>
      <c r="H1119" s="4">
        <f t="shared" si="1333"/>
        <v>0.71999999999999986</v>
      </c>
      <c r="I1119" s="4">
        <f t="shared" si="1333"/>
        <v>0.7200000000000002</v>
      </c>
      <c r="J1119" s="4">
        <f t="shared" si="1333"/>
        <v>0.71999999999999964</v>
      </c>
      <c r="K1119" s="4">
        <f t="shared" si="1333"/>
        <v>0.7200000000000002</v>
      </c>
      <c r="L1119" s="4">
        <f t="shared" ref="L1119:O1119" si="1334">IFERROR(L1074/L1022,"-")</f>
        <v>0.7199999999999992</v>
      </c>
      <c r="M1119" s="4">
        <f t="shared" si="1334"/>
        <v>0.71999999999999986</v>
      </c>
      <c r="N1119" s="4">
        <f t="shared" si="1334"/>
        <v>0.72000000000000042</v>
      </c>
      <c r="O1119" s="4">
        <f t="shared" si="1334"/>
        <v>0.7199999999999992</v>
      </c>
      <c r="P1119" s="4">
        <f>IFERROR(P1074/P1022,"-")</f>
        <v>0.72</v>
      </c>
      <c r="Q1119" s="4">
        <f>IFERROR(Q1074/Q1022,"-")</f>
        <v>0.71999999999999942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0.90000000000000091</v>
      </c>
      <c r="G1120" s="4">
        <f t="shared" ref="G1120:K1120" si="1335">IFERROR(G1076/G1027,"-")</f>
        <v>0.89999999999999991</v>
      </c>
      <c r="H1120" s="4">
        <f t="shared" si="1335"/>
        <v>0.90000000000000024</v>
      </c>
      <c r="I1120" s="4">
        <f t="shared" si="1335"/>
        <v>0.8999999999999998</v>
      </c>
      <c r="J1120" s="4">
        <f t="shared" si="1335"/>
        <v>0.89999999999999991</v>
      </c>
      <c r="K1120" s="4">
        <f t="shared" si="1335"/>
        <v>0.90000000000000013</v>
      </c>
      <c r="L1120" s="4">
        <f t="shared" ref="L1120:O1120" si="1336">IFERROR(L1076/L1027,"-")</f>
        <v>0.90000000000000013</v>
      </c>
      <c r="M1120" s="4">
        <f t="shared" si="1336"/>
        <v>0.90000000000000024</v>
      </c>
      <c r="N1120" s="4">
        <f t="shared" si="1336"/>
        <v>0.8999999999999998</v>
      </c>
      <c r="O1120" s="4">
        <f t="shared" si="1336"/>
        <v>0.89999999999999969</v>
      </c>
      <c r="P1120" s="4">
        <f>IFERROR(P1076/P1027,"-")</f>
        <v>0.90000000000000013</v>
      </c>
      <c r="Q1120" s="4">
        <f>IFERROR(Q1076/Q1027,"-")</f>
        <v>0.90000000000000036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0.78999999999999948</v>
      </c>
      <c r="G1123" s="4">
        <f t="shared" ref="G1123:K1124" si="1339">IFERROR(G1084/G978,"-")</f>
        <v>0.79199999999999893</v>
      </c>
      <c r="H1123" s="4">
        <f t="shared" si="1339"/>
        <v>0.79499999999999926</v>
      </c>
      <c r="I1123" s="4">
        <f t="shared" si="1339"/>
        <v>0.79999999999999971</v>
      </c>
      <c r="J1123" s="4">
        <f t="shared" si="1339"/>
        <v>0.80500000000000071</v>
      </c>
      <c r="K1123" s="4">
        <f t="shared" si="1339"/>
        <v>0.81000000000000039</v>
      </c>
      <c r="L1123" s="4">
        <f t="shared" ref="L1123:O1123" si="1340">IFERROR(L1084/L978,"-")</f>
        <v>0.81500000000000095</v>
      </c>
      <c r="M1123" s="4">
        <f t="shared" si="1340"/>
        <v>0.82000000000000062</v>
      </c>
      <c r="N1123" s="4">
        <f t="shared" si="1340"/>
        <v>0.82000000000000106</v>
      </c>
      <c r="O1123" s="4">
        <f t="shared" si="1340"/>
        <v>0.81999999999999962</v>
      </c>
      <c r="P1123" s="4">
        <f>IFERROR(P1084/P978,"-")</f>
        <v>0.81999999999999929</v>
      </c>
      <c r="Q1123" s="4">
        <f>IFERROR(Q1084/Q978,"-")</f>
        <v>0.82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2.8200000000000016</v>
      </c>
      <c r="G1124" s="4">
        <f t="shared" si="1339"/>
        <v>2.8259999999999992</v>
      </c>
      <c r="H1124" s="4">
        <f t="shared" si="1339"/>
        <v>2.8349999999999991</v>
      </c>
      <c r="I1124" s="4">
        <f t="shared" si="1339"/>
        <v>2.8500000000000005</v>
      </c>
      <c r="J1124" s="4">
        <f t="shared" si="1339"/>
        <v>2.9299999999999997</v>
      </c>
      <c r="K1124" s="4">
        <f t="shared" si="1339"/>
        <v>3.0100000000000002</v>
      </c>
      <c r="L1124" s="4">
        <f t="shared" ref="L1124:O1124" si="1341">IFERROR(L1085/L979,"-")</f>
        <v>3.0649999999999986</v>
      </c>
      <c r="M1124" s="4">
        <f t="shared" si="1341"/>
        <v>3.1199999999999992</v>
      </c>
      <c r="N1124" s="4">
        <f t="shared" si="1341"/>
        <v>3.1200000000000045</v>
      </c>
      <c r="O1124" s="4">
        <f t="shared" si="1341"/>
        <v>3.1199999999999988</v>
      </c>
      <c r="P1124" s="4">
        <f>IFERROR(P1085/P979,"-")</f>
        <v>3.1199999999999988</v>
      </c>
      <c r="Q1124" s="4">
        <f>IFERROR(Q1085/Q979,"-")</f>
        <v>3.1199999999999992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0.70833333333333348</v>
      </c>
      <c r="G1125" s="4">
        <f t="shared" ref="G1125:K1125" si="1342">IFERROR(G1087/G991,"-")</f>
        <v>0.71458333333333313</v>
      </c>
      <c r="H1125" s="4">
        <f t="shared" si="1342"/>
        <v>0.72395833333333393</v>
      </c>
      <c r="I1125" s="4">
        <f t="shared" si="1342"/>
        <v>0.73958333333333037</v>
      </c>
      <c r="J1125" s="4">
        <f t="shared" si="1342"/>
        <v>0.74739583333333703</v>
      </c>
      <c r="K1125" s="4">
        <f t="shared" si="1342"/>
        <v>0.75520833333333348</v>
      </c>
      <c r="L1125" s="4">
        <f t="shared" ref="L1125:O1125" si="1343">IFERROR(L1087/L991,"-")</f>
        <v>0.75520833333333304</v>
      </c>
      <c r="M1125" s="4">
        <f t="shared" si="1343"/>
        <v>0.75520833333333415</v>
      </c>
      <c r="N1125" s="4">
        <f t="shared" si="1343"/>
        <v>0.7552083333333327</v>
      </c>
      <c r="O1125" s="4">
        <f t="shared" si="1343"/>
        <v>0.75520833333333304</v>
      </c>
      <c r="P1125" s="4">
        <f>IFERROR(P1087/P991,"-")</f>
        <v>0.75520833333333315</v>
      </c>
      <c r="Q1125" s="4">
        <f>IFERROR(Q1087/Q991,"-")</f>
        <v>0.7552083333333337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0.750000000000001</v>
      </c>
      <c r="G1126" s="4">
        <f t="shared" ref="G1126:K1126" si="1344">IFERROR(G1089/G1007,"-")</f>
        <v>0.75399999999999956</v>
      </c>
      <c r="H1126" s="4">
        <f t="shared" si="1344"/>
        <v>0.76000000000000045</v>
      </c>
      <c r="I1126" s="4">
        <f t="shared" si="1344"/>
        <v>0.78267829083508844</v>
      </c>
      <c r="J1126" s="4">
        <f t="shared" si="1344"/>
        <v>0.80226001385113688</v>
      </c>
      <c r="K1126" s="4">
        <f t="shared" si="1344"/>
        <v>0.86626922760623437</v>
      </c>
      <c r="L1126" s="4">
        <f t="shared" ref="L1126:O1126" si="1345">IFERROR(L1089/L1007,"-")</f>
        <v>0.83501417017064261</v>
      </c>
      <c r="M1126" s="4">
        <f t="shared" si="1345"/>
        <v>0.85087684895213789</v>
      </c>
      <c r="N1126" s="4">
        <f t="shared" si="1345"/>
        <v>0.97249064313224576</v>
      </c>
      <c r="O1126" s="4">
        <f t="shared" si="1345"/>
        <v>1.0151979046747626</v>
      </c>
      <c r="P1126" s="4">
        <f>IFERROR(P1089/P1007,"-")</f>
        <v>0.96300530556470221</v>
      </c>
      <c r="Q1126" s="4">
        <f>IFERROR(Q1089/Q1007,"-")</f>
        <v>1.0581719504524283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1.7010000000000027</v>
      </c>
      <c r="I1127" s="4">
        <f t="shared" si="1346"/>
        <v>1.709999999999998</v>
      </c>
      <c r="J1127" s="4">
        <f t="shared" si="1346"/>
        <v>1.7580000000000013</v>
      </c>
      <c r="K1127" s="4">
        <f t="shared" si="1346"/>
        <v>1.8060000000000003</v>
      </c>
      <c r="L1127" s="4">
        <f t="shared" ref="L1127:O1127" si="1347">IFERROR(L1090/L1008,"-")</f>
        <v>1.8389999999999997</v>
      </c>
      <c r="M1127" s="4">
        <f t="shared" si="1347"/>
        <v>1.872000000000001</v>
      </c>
      <c r="N1127" s="4">
        <f t="shared" si="1347"/>
        <v>1.872000000000001</v>
      </c>
      <c r="O1127" s="4">
        <f t="shared" si="1347"/>
        <v>1.8719999999999988</v>
      </c>
      <c r="P1127" s="4">
        <f>IFERROR(P1090/P1008,"-")</f>
        <v>1.8720000000000003</v>
      </c>
      <c r="Q1127" s="4">
        <f>IFERROR(Q1090/Q1008,"-")</f>
        <v>1.8719999999999997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348">IFERROR(G1100/G1024,"-")</f>
        <v>0.50000000000000033</v>
      </c>
      <c r="H1132" s="4">
        <f t="shared" si="1348"/>
        <v>0.49999999999999933</v>
      </c>
      <c r="I1132" s="4">
        <f t="shared" si="1348"/>
        <v>0.50000000000000044</v>
      </c>
      <c r="J1132" s="4">
        <f t="shared" si="1348"/>
        <v>0.49999999999999994</v>
      </c>
      <c r="K1132" s="4">
        <f t="shared" si="1348"/>
        <v>0.50000000000000044</v>
      </c>
      <c r="L1132" s="4">
        <f t="shared" ref="L1132:O1132" si="1349">IFERROR(L1100/L1024,"-")</f>
        <v>0.49999999999999967</v>
      </c>
      <c r="M1132" s="4">
        <f t="shared" si="1349"/>
        <v>0.49999999999999939</v>
      </c>
      <c r="N1132" s="4">
        <f t="shared" si="1349"/>
        <v>0.50000000000000078</v>
      </c>
      <c r="O1132" s="4">
        <f t="shared" si="1349"/>
        <v>0.50000000000000111</v>
      </c>
      <c r="P1132" s="4">
        <f>IFERROR(P1100/P1024,"-")</f>
        <v>0.49999999999999933</v>
      </c>
      <c r="Q1132" s="4">
        <f>IFERROR(Q1100/Q1024,"-")</f>
        <v>0.50000000000000056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0.62500000000000033</v>
      </c>
      <c r="G1133" s="4">
        <f t="shared" ref="G1133:K1133" si="1350">IFERROR(G1102/G1029,"-")</f>
        <v>0.62499999999999933</v>
      </c>
      <c r="H1133" s="4">
        <f t="shared" si="1350"/>
        <v>0.62500000000000111</v>
      </c>
      <c r="I1133" s="4">
        <f t="shared" si="1350"/>
        <v>0.62499999999999978</v>
      </c>
      <c r="J1133" s="4">
        <f t="shared" si="1350"/>
        <v>0.62499999999999944</v>
      </c>
      <c r="K1133" s="4">
        <f t="shared" si="1350"/>
        <v>0.62500000000000022</v>
      </c>
      <c r="L1133" s="4">
        <f t="shared" ref="L1133:O1133" si="1351">IFERROR(L1102/L1029,"-")</f>
        <v>0.62499999999999944</v>
      </c>
      <c r="M1133" s="4">
        <f t="shared" si="1351"/>
        <v>0.62500000000000056</v>
      </c>
      <c r="N1133" s="4">
        <f t="shared" si="1351"/>
        <v>0.62500000000000056</v>
      </c>
      <c r="O1133" s="4">
        <f t="shared" si="1351"/>
        <v>0.62500000000000033</v>
      </c>
      <c r="P1133" s="4">
        <f>IFERROR(P1102/P1029,"-")</f>
        <v>0.62499999999999944</v>
      </c>
      <c r="Q1133" s="4">
        <f>IFERROR(Q1102/Q1029,"-")</f>
        <v>0.62499999999999922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139.46590693134664</v>
      </c>
      <c r="G1136" s="3">
        <f t="shared" si="1354"/>
        <v>135.59631787687078</v>
      </c>
      <c r="H1136" s="3">
        <f t="shared" si="1354"/>
        <v>120.69465269723936</v>
      </c>
      <c r="I1136" s="3">
        <f t="shared" si="1354"/>
        <v>91.90376731198819</v>
      </c>
      <c r="J1136" s="3">
        <f t="shared" si="1354"/>
        <v>62.688869888960312</v>
      </c>
      <c r="K1136" s="3">
        <f t="shared" si="1354"/>
        <v>54.862255707785451</v>
      </c>
      <c r="L1136" s="3">
        <f t="shared" ref="L1136:O1136" si="1355">L1137+L1152+L1157+L1180+L1203</f>
        <v>55.717845946669975</v>
      </c>
      <c r="M1136" s="3">
        <f t="shared" si="1355"/>
        <v>51.860080992452751</v>
      </c>
      <c r="N1136" s="3">
        <f t="shared" si="1355"/>
        <v>50.598104686857816</v>
      </c>
      <c r="O1136" s="3">
        <f t="shared" si="1355"/>
        <v>49.108703699780548</v>
      </c>
      <c r="P1136" s="3">
        <f>P1137+P1152+P1157+P1180+P1203</f>
        <v>48.37174296142004</v>
      </c>
      <c r="Q1136" s="3">
        <f>Q1137+Q1152+Q1157+Q1180+Q1203</f>
        <v>47.859995124129256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0.7409590300199107</v>
      </c>
      <c r="G1137" s="1">
        <f t="shared" ref="G1137:K1137" si="1356">SUM(G1138:G1151)</f>
        <v>1.6543778713121009</v>
      </c>
      <c r="H1137" s="1">
        <f t="shared" si="1356"/>
        <v>4.7200841125282533</v>
      </c>
      <c r="I1137" s="1">
        <f t="shared" si="1356"/>
        <v>16.831441619443076</v>
      </c>
      <c r="J1137" s="1">
        <f t="shared" si="1356"/>
        <v>33.294194322393899</v>
      </c>
      <c r="K1137" s="1">
        <f t="shared" si="1356"/>
        <v>41.732355400065728</v>
      </c>
      <c r="L1137" s="1">
        <f t="shared" ref="L1137:O1137" si="1357">SUM(L1138:L1151)</f>
        <v>47.218360830498881</v>
      </c>
      <c r="M1137" s="1">
        <f t="shared" si="1357"/>
        <v>49.523993271531452</v>
      </c>
      <c r="N1137" s="1">
        <f t="shared" si="1357"/>
        <v>48.395963402599698</v>
      </c>
      <c r="O1137" s="1">
        <f t="shared" si="1357"/>
        <v>47.008019456888235</v>
      </c>
      <c r="P1137" s="1">
        <f>SUM(P1138:P1151)</f>
        <v>46.460132459266916</v>
      </c>
      <c r="Q1137" s="1">
        <f>SUM(Q1138:Q1151)</f>
        <v>46.042916608022672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0.4678515982380107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0.37543211395357223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0.25321612104715602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0.11308187646104978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7.9688340486868767E-3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1.4514438001182656E-2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8.956934461785096E-3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0.6004999325933148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1.0682006393874826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1.2109867600907833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1.1857244915607437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1.1446412923273812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1.079549987260807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1.0341583676494872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0.9993863317761823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0.98054263338712688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6.6408170212556683E-2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0.11342098037308403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0.11545751373933695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2.6819999978126283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9.0868466023687802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10.876183904217875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11.214651636744669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10.351668292022234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9.9105661000040701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9.4209394586596904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9.0659041336389397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8.9167938962846982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4.586523447650475E-2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0.1077208285297505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2.9566376849501412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2.6016541611004906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2.9232629251986624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5.7506338383331759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5.2875548465890168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8.8682179050515337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9.1148526834597785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9.6689787869124757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13.197554522134254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10.701646228468817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0.14895821877573343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0.96693776067195791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1.0561288565220299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9.3897425884889731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15.206333911237651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16.276305958803821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15.152769019715628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14.733680122018958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13.494532163083649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11.942480551018317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7.5140948782041965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9.8867992298187346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2.3522819319810566E-4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3.9548859112796628E-4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6.5974034993042851E-4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9.9047538615558883E-4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8.6552582100814495E-4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9.1654623938188526E-4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4.9485455357145514E-4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2.9796798059906048E-3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4.791453707787381E-3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5.7299132951203176E-3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6.6579341399839809E-3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3.8898985428252077E-3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4.0742559546814664E-3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9.733018016656797E-3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3.750348552543907E-2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2.4644375342533862E-2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1.7905904357564058E-2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3.7312625680979827E-3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2.9192059510492921E-3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1.2625080297745972E-2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1.2327251849645485E-2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1.0156954854307036E-2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5.0997789880695074E-3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2.0443073783714617E-2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0.15984995156417781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0.60115037831370122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1.8018034412762933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1.7137372993370117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2.3468570430608375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0.97872406373960319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0.56167493951251524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2.5436468381111743E-2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2.2929197128211256E-2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1.3228413452502523E-2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2.7882472619998227E-3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2.2652143981279019E-2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4.5177194917596045E-2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2.4457893265727709E-2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1.2019568267825617E-2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6.5901247509307266E-3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4.7653517910256314E-3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0.35553238514089752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0.80473577263840956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0.76523926640416873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0.71763762032048362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2.52665807503961E-4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3.9908941618247725E-4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8.5354881911068096E-4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1.1413661930589636E-3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9.7679559186806967E-4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5.333589550542645E-3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5.0532776316923479E-3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1.0245780985477855E-2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6.7536814869336218E-4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3.4928200120431228E-4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2.9117104520258994E-4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1.7075725593207346E-5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2.4717040308356008E-4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5.3175407944520763E-4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0.11010907672724024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0.29180360811543771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0.21545329308489081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2.6078759939279474E-2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2.4921026942747237E-2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1.6804580485162687E-2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1.1730109834503742E-3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1.0330992131737102E-3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6.3485168626797991E-4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4.67258397762031E-2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0.13102829975839078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0.15940790857281023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0.95363139789998175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0.93098715486015304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1.1374477856119931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0.19236238174771803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0.12941617588994861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2.0790674981879175E-3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1.7751226288134254E-3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1.0086934833540169E-3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1.5852686021691274E-3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5.0972564005430741E-3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0.17144030105538183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0.16163009218620014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8.3602303126044344E-2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0.4722906026625236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0.46374146493284746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0.49065086855406614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0.59096332739586099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0.56114781715495832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0.52006955492259566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0.31816142870540925</v>
      </c>
      <c r="J1151" s="1">
        <f>[1]Transport!F$32</f>
        <v>1.7494475945359322</v>
      </c>
      <c r="K1151" s="1">
        <f>[1]Transport!G$32</f>
        <v>4.6426970941737142</v>
      </c>
      <c r="L1151" s="1">
        <f>[1]Transport!H$32</f>
        <v>10.378415121505231</v>
      </c>
      <c r="M1151" s="1">
        <f>[1]Transport!I$32</f>
        <v>12.752804032821073</v>
      </c>
      <c r="N1151" s="1">
        <f>[1]Transport!J$32</f>
        <v>13.216532978119593</v>
      </c>
      <c r="O1151" s="1">
        <f>[1]Transport!K$32</f>
        <v>13.499280572045119</v>
      </c>
      <c r="P1151" s="1">
        <f>[1]Transport!L$32</f>
        <v>14.314831940833383</v>
      </c>
      <c r="Q1151" s="1">
        <f>[1]Transport!M$32</f>
        <v>14.292506602024837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1.0770508153444148E-3</v>
      </c>
      <c r="G1152" s="1">
        <f t="shared" ref="G1152:K1152" si="1362">SUM(G1153:G1156)</f>
        <v>2.9014403120183516E-3</v>
      </c>
      <c r="H1152" s="1">
        <f t="shared" si="1362"/>
        <v>3.3222923215390945E-3</v>
      </c>
      <c r="I1152" s="1">
        <f t="shared" si="1362"/>
        <v>8.6603235872563652E-4</v>
      </c>
      <c r="J1152" s="1">
        <f t="shared" si="1362"/>
        <v>8.200293816637399E-4</v>
      </c>
      <c r="K1152" s="1">
        <f t="shared" si="1362"/>
        <v>7.1287830523560861E-4</v>
      </c>
      <c r="L1152" s="1">
        <f t="shared" ref="L1152:O1152" si="1363">SUM(L1153:L1156)</f>
        <v>5.6690918026878903E-4</v>
      </c>
      <c r="M1152" s="1">
        <f t="shared" si="1363"/>
        <v>5.3317311777362902E-4</v>
      </c>
      <c r="N1152" s="1">
        <f t="shared" si="1363"/>
        <v>6.0422624185046438E-4</v>
      </c>
      <c r="O1152" s="1">
        <f t="shared" si="1363"/>
        <v>4.7273298718927988E-4</v>
      </c>
      <c r="P1152" s="1">
        <f>SUM(P1153:P1156)</f>
        <v>5.4662940244197913E-4</v>
      </c>
      <c r="Q1152" s="1">
        <f>SUM(Q1153:Q1156)</f>
        <v>4.7486268173560519E-4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2.3010358305407817E-4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3.4615730841997731E-4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7.8242540347418611E-5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1.1052466083017285E-4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1.1261876901233329E-4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8.1888230213495849E-5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7.6463451091486473E-5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9.2564611725982427E-5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6.673642063826465E-5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8.3182944698492316E-5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6.7821983049656719E-5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1.5029730021408553E-4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3.317965302502868E-4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4.4074058404229512E-4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2.3017580601365694E-4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1.9726643061167287E-4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1.8765882076236267E-4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1.5017338870305621E-4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1.4033691815523808E-4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1.5763356476336955E-4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1.2421819167882789E-4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1.4289737124192648E-4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1.2579758164799477E-4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9.2675351513032923E-4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2.126103806286772E-3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2.2062667059955139E-3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3.897676521998672E-4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3.0602426425891147E-4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2.1575764051452837E-4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1.7582566754376205E-4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1.6708218425720185E-4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1.8547673153834272E-4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1.4893782453322978E-4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1.6749716860697497E-4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1.4690034910246779E-4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2.1343639242721462E-4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3.2912772308130818E-4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1.6784636016469384E-4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2.0621402596298269E-4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1.9684307494638437E-4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1.5902189380847495E-4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1.4929056426970263E-4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1.6855133382276974E-4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1.3284055033895755E-4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1.5305191789458545E-4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1.3434276793548592E-4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77.513244439497896</v>
      </c>
      <c r="G1157" s="1">
        <f t="shared" ref="G1157:K1157" si="1364">SUM(G1162:G1179)</f>
        <v>74.962563414244727</v>
      </c>
      <c r="H1157" s="1">
        <f t="shared" si="1364"/>
        <v>68.769128879909971</v>
      </c>
      <c r="I1157" s="1">
        <f t="shared" si="1364"/>
        <v>45.294043827946602</v>
      </c>
      <c r="J1157" s="1">
        <f t="shared" si="1364"/>
        <v>19.713706457270241</v>
      </c>
      <c r="K1157" s="1">
        <f t="shared" si="1364"/>
        <v>7.9702169009267303</v>
      </c>
      <c r="L1157" s="1">
        <f t="shared" ref="L1157:O1157" si="1365">SUM(L1162:L1179)</f>
        <v>4.9563783279077791</v>
      </c>
      <c r="M1157" s="1">
        <f t="shared" si="1365"/>
        <v>1.3216251630899776</v>
      </c>
      <c r="N1157" s="1">
        <f t="shared" si="1365"/>
        <v>1.2711937899004446</v>
      </c>
      <c r="O1157" s="1">
        <f t="shared" si="1365"/>
        <v>1.2405889065295397</v>
      </c>
      <c r="P1157" s="1">
        <f>SUM(P1162:P1179)</f>
        <v>1.1285967144530002</v>
      </c>
      <c r="Q1157" s="1">
        <f>SUM(Q1162:Q1179)</f>
        <v>1.0730669814929654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73.269899536391492</v>
      </c>
      <c r="G1158" s="1">
        <f t="shared" si="1366"/>
        <v>70.858818985417955</v>
      </c>
      <c r="H1158" s="1">
        <f t="shared" si="1366"/>
        <v>65.004676150809445</v>
      </c>
      <c r="I1158" s="1">
        <f t="shared" si="1366"/>
        <v>42.813579279088678</v>
      </c>
      <c r="J1158" s="1">
        <f t="shared" si="1366"/>
        <v>18.361014236544829</v>
      </c>
      <c r="K1158" s="1">
        <f>IF(K1157-K1159&lt;0,0,K1157-K1159)</f>
        <v>5.6252689951050341</v>
      </c>
      <c r="L1158" s="1">
        <f t="shared" ref="L1158:O1158" si="1367">IF(L1157-L1159&lt;0,0,L1157-L1159)</f>
        <v>3.7143225478354633</v>
      </c>
      <c r="M1158" s="1">
        <f t="shared" si="1367"/>
        <v>0</v>
      </c>
      <c r="N1158" s="1">
        <f t="shared" si="1367"/>
        <v>0</v>
      </c>
      <c r="O1158" s="1">
        <f t="shared" si="1367"/>
        <v>0</v>
      </c>
      <c r="P1158" s="1">
        <f>IF(P1157-P1159&lt;0,0,P1157-P1159)</f>
        <v>0</v>
      </c>
      <c r="Q1158" s="1">
        <f>IF(Q1157-Q1159&lt;0,0,Q1157-Q1159)</f>
        <v>0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4.2433449031064052</v>
      </c>
      <c r="G1159" s="1">
        <f t="shared" ref="G1159" si="1369">SUM(G1160:G1161)</f>
        <v>4.1037444288267757</v>
      </c>
      <c r="H1159" s="1">
        <f t="shared" ref="H1159" si="1370">SUM(H1160:H1161)</f>
        <v>3.7644527291005225</v>
      </c>
      <c r="I1159" s="1">
        <f t="shared" ref="I1159" si="1371">SUM(I1160:I1161)</f>
        <v>2.4804645488579271</v>
      </c>
      <c r="J1159" s="1">
        <f t="shared" ref="J1159" si="1372">SUM(J1160:J1161)</f>
        <v>1.3526922207254108</v>
      </c>
      <c r="K1159" s="1">
        <f t="shared" ref="K1159" si="1373">SUM(K1160:K1161)</f>
        <v>2.3449479058216962</v>
      </c>
      <c r="L1159" s="1">
        <f t="shared" ref="L1159:O1159" si="1374">SUM(L1160:L1161)</f>
        <v>1.2420557800723158</v>
      </c>
      <c r="M1159" s="1">
        <f t="shared" si="1374"/>
        <v>1.3288281936381572</v>
      </c>
      <c r="N1159" s="1">
        <f t="shared" si="1374"/>
        <v>1.2742264478682668</v>
      </c>
      <c r="O1159" s="1">
        <f t="shared" si="1374"/>
        <v>1.2445248028727891</v>
      </c>
      <c r="P1159" s="1">
        <f>SUM(P1160:P1161)</f>
        <v>1.1319539721167029</v>
      </c>
      <c r="Q1159" s="1">
        <f>SUM(Q1160:Q1161)</f>
        <v>1.0761235840661252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4.2433449031064052</v>
      </c>
      <c r="G1160" s="1">
        <f>[1]Transport!C$25/SUM([1]Transport!C$21,[1]Transport!C$25)*G1157*(G$35+G$600)/(G$35+G$600+G$39)</f>
        <v>4.1037444288267757</v>
      </c>
      <c r="H1160" s="1">
        <f>[1]Transport!D$25/SUM([1]Transport!D$21,[1]Transport!D$25)*H1157*(H$35+H$600)/(H$35+H$600+H$39)</f>
        <v>3.7644527291005225</v>
      </c>
      <c r="I1160" s="1">
        <f>[1]Transport!E$25/SUM([1]Transport!E$21,[1]Transport!E$25)*I1157*(I$35+I$600)/(I$35+I$600+I$39)</f>
        <v>2.4804645488579271</v>
      </c>
      <c r="J1160" s="1">
        <f>[1]Transport!F$25/SUM([1]Transport!F$21,[1]Transport!F$25)*J1157*(J$35+J$600)/(J$35+J$600+J$39)</f>
        <v>1.3526922207254108</v>
      </c>
      <c r="K1160" s="1">
        <f>[1]Transport!G$25/SUM([1]Transport!G$21,[1]Transport!G$25)*K1157*(K$35+K$600)/(K$35+K$600+K$39)</f>
        <v>0.44228092085779924</v>
      </c>
      <c r="L1160" s="1">
        <f>[1]Transport!H$25/SUM([1]Transport!H$21,[1]Transport!H$25)*L1157*(L$35+L$600)/(L$35+L$600+L$39)</f>
        <v>0.28573588234860753</v>
      </c>
      <c r="M1160" s="1">
        <f>[1]Transport!I$25/SUM([1]Transport!I$21,[1]Transport!I$25)*M1157*(M$35+M$600)/(M$35+M$600+M$39)</f>
        <v>0.83869623822479911</v>
      </c>
      <c r="N1160" s="1">
        <f>[1]Transport!J$25/SUM([1]Transport!J$21,[1]Transport!J$25)*N1157*(N$35+N$600)/(N$35+N$600+N$39)</f>
        <v>1.0769624470651558</v>
      </c>
      <c r="O1160" s="1">
        <f>[1]Transport!K$25/SUM([1]Transport!K$21,[1]Transport!K$25)*O1157*(O$35+O$600)/(O$35+O$600+O$39)</f>
        <v>0.97517757996663201</v>
      </c>
      <c r="P1160" s="1">
        <f>[1]Transport!L$25/SUM([1]Transport!L$21,[1]Transport!L$25)*P1157*(P$35+P$600)/(P$35+P$600+P$39)</f>
        <v>0.90690550970108919</v>
      </c>
      <c r="Q1160" s="1">
        <f>[1]Transport!M$25/SUM([1]Transport!M$21,[1]Transport!M$25)*Q1157*(Q$35+Q$600)/(Q$35+Q$600+Q$39)</f>
        <v>0.8813911636344518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1.9026669849638969</v>
      </c>
      <c r="L1161" s="1">
        <f>(L$39+L$719)/([1]Transport!H$21+[1]Transport!H$25)*L1157</f>
        <v>0.95631989772370818</v>
      </c>
      <c r="M1161" s="1">
        <f>(M$39+M$719)/([1]Transport!I$21+[1]Transport!I$25)*M1157</f>
        <v>0.49013195541335813</v>
      </c>
      <c r="N1161" s="1">
        <f>(N$39+N$719)/([1]Transport!J$21+[1]Transport!J$25)*N1157</f>
        <v>0.1972640008031111</v>
      </c>
      <c r="O1161" s="1">
        <f>(O$39+O$719)/([1]Transport!K$21+[1]Transport!K$25)*O1157</f>
        <v>0.26934722290615704</v>
      </c>
      <c r="P1161" s="1">
        <f>(P$39+P$719)/([1]Transport!L$21+[1]Transport!L$25)*P1157</f>
        <v>0.22504846241561377</v>
      </c>
      <c r="Q1161" s="1">
        <f>(Q$39+Q$719)/([1]Transport!M$21+[1]Transport!M$25)*Q1157</f>
        <v>0.19473242043167346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1.2541495472378763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1.2429220392642499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0.92499578916048819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0.43896549671417995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4.4029494520052462E-2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5.3746162484310495E-2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3.7321265249390015E-2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2.4706614479591178E-2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4.0508175771431293E-3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1.1851502090234776E-3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0.13953417137084606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0.32497797429663511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0.95880414756554999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0.81555513682000924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0.35137589244850315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4.8658924970853251E-2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0.10155502424130677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1.1386361257761868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1.0892733384941136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0.87239088599069703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0.28092459431397521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1.7445410901691894E-3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8.9880676815709451E-2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0.13641569533196957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0.12942122993339306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0.10906324117307251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1.8275443491832504E-2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9.8135573937404262E-4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63.987753534954848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54.076873364006289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33.816128363856691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14.408027368967721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0.48553289381982573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0.91337831387719248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1.8073907779729388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1.0582310318539108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0.49188254100143386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6.7752926355090545E-2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3.6466719435068433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5.3150783677994839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7.448450125496719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6.0538079932133675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1.1702434711974756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0.16326098837198494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3.6377064079922343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5.7473688560620078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11.157937492257947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9.3924036505704773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3.704629486701553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0.48699355593228505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3.7935921305479607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5.2562818668322766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9.2444369803350579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7.6839749984440218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2.7578254450319202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0.29319435948897254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5.7743945085101799E-4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1.2758169036484023E-3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3.5513393754535963E-3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2.7720108854800071E-3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1.4210105912835478E-3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7.0943212453595844E-4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1.8157314158084787E-3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5.1353622075820072E-3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3.7561666270764515E-3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1.8151664699884835E-3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8.2665135365116757E-4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2.1287114804613536E-3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4.5125606172082078E-3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3.2857437143287644E-3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1.4692469976066718E-3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8.8182685292093868E-4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2.4131897806139533E-3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7.2844488723214137E-3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5.2817274005084285E-3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2.4961528028605334E-3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4.9073738782103016E-4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5.0687429176481408E-3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6.8743354692962924E-3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6.7134525884590289E-3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7.6183833951806194E-3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4.0777199338807111E-3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3.2195524231701323E-3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1.1514313547019645E-3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6.9438047840501603E-3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1.1037588127901524E-2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1.2782613927573691E-2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1.5007996791759997E-2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8.3819257972008357E-2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0.16051112815255153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0.14361501196848889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0.41031071125327212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0.18817141033210741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8.8147531563558854E-2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1.0745474874719415E-2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5.4857746383542806E-3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2.3335431045365819E-2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2.2636674073403005E-2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1.8047807695696871E-2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9.2419881340648179E-3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8.6095099640568759E-2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0.27944040640632334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1.7293219194679863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3.6935646411480296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10.570533045463018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6.7592910147546332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4.9271056366518007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1.3077837349942596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0.71794501012946166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3.2521353595768646E-2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2.8285383530013822E-2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1.6608727470653162E-2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0.16243351948997839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0.3088690212556392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0.26752465310138923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0.30584489365723166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0.1530802776887096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4.772725565516428E-2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1.5307663958088321E-2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7.2042221026617339E-3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0.52296954394156703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1.1743932907324666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1.069480909299716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1.0322082690964876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61.100655346094037</v>
      </c>
      <c r="G1180" s="1">
        <f t="shared" ref="G1180:K1180" si="1375">SUM(G1185:G1202)</f>
        <v>58.864898675100683</v>
      </c>
      <c r="H1180" s="1">
        <f t="shared" si="1375"/>
        <v>47.084545358648754</v>
      </c>
      <c r="I1180" s="1">
        <f t="shared" si="1375"/>
        <v>29.775454630189298</v>
      </c>
      <c r="J1180" s="1">
        <f t="shared" si="1375"/>
        <v>9.6791784252531734</v>
      </c>
      <c r="K1180" s="1">
        <f t="shared" si="1375"/>
        <v>5.1586226494330809</v>
      </c>
      <c r="L1180" s="1">
        <f t="shared" ref="L1180:O1180" si="1376">SUM(L1185:L1202)</f>
        <v>3.5425398790830434</v>
      </c>
      <c r="M1180" s="1">
        <f t="shared" si="1376"/>
        <v>1.0139293847135464</v>
      </c>
      <c r="N1180" s="1">
        <f t="shared" si="1376"/>
        <v>0.93034326811582457</v>
      </c>
      <c r="O1180" s="1">
        <f t="shared" si="1376"/>
        <v>0.85962260337558472</v>
      </c>
      <c r="P1180" s="1">
        <f>SUM(P1185:P1202)</f>
        <v>0.78246715829767965</v>
      </c>
      <c r="Q1180" s="1">
        <f>SUM(Q1185:Q1202)</f>
        <v>0.74353667193188744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59.592353915713794</v>
      </c>
      <c r="G1181" s="1">
        <f t="shared" ref="G1181:K1181" si="1377">IF(G1180-G1182&lt;0,0,G1180-G1182)</f>
        <v>57.3306989408728</v>
      </c>
      <c r="H1181" s="1">
        <f t="shared" si="1377"/>
        <v>44.971328355156921</v>
      </c>
      <c r="I1181" s="1">
        <f t="shared" si="1377"/>
        <v>28.159376642918641</v>
      </c>
      <c r="J1181" s="1">
        <f t="shared" si="1377"/>
        <v>8.8743576449374117</v>
      </c>
      <c r="K1181" s="1">
        <f t="shared" si="1377"/>
        <v>4.2949959775283562</v>
      </c>
      <c r="L1181" s="1">
        <f t="shared" ref="L1181:O1181" si="1378">IF(L1180-L1182&lt;0,0,L1180-L1182)</f>
        <v>2.0862042274521531</v>
      </c>
      <c r="M1181" s="1">
        <f t="shared" si="1378"/>
        <v>0</v>
      </c>
      <c r="N1181" s="1">
        <f t="shared" si="1378"/>
        <v>0</v>
      </c>
      <c r="O1181" s="1">
        <f t="shared" si="1378"/>
        <v>0</v>
      </c>
      <c r="P1181" s="1">
        <f>IF(P1180-P1182&lt;0,0,P1180-P1182)</f>
        <v>0</v>
      </c>
      <c r="Q1181" s="1">
        <f>IF(Q1180-Q1182&lt;0,0,Q1180-Q1182)</f>
        <v>0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1.5083014303802427</v>
      </c>
      <c r="G1182" s="1">
        <f t="shared" ref="G1182" si="1382">SUM(G1183:G1184)</f>
        <v>1.5341997342278864</v>
      </c>
      <c r="H1182" s="1">
        <f t="shared" ref="H1182" si="1383">SUM(H1183:H1184)</f>
        <v>2.1132170034918336</v>
      </c>
      <c r="I1182" s="1">
        <f t="shared" ref="I1182" si="1384">SUM(I1183:I1184)</f>
        <v>1.6160779872706572</v>
      </c>
      <c r="J1182" s="1">
        <f t="shared" ref="J1182" si="1385">SUM(J1183:J1184)</f>
        <v>0.80482078031576076</v>
      </c>
      <c r="K1182" s="1">
        <f t="shared" ref="K1182" si="1386">SUM(K1183:K1184)</f>
        <v>0.86362667190472442</v>
      </c>
      <c r="L1182" s="1">
        <f t="shared" ref="L1182:O1182" si="1387">SUM(L1183:L1184)</f>
        <v>1.4563356516308903</v>
      </c>
      <c r="M1182" s="1">
        <f t="shared" si="1387"/>
        <v>1.0145751181806097</v>
      </c>
      <c r="N1182" s="1">
        <f t="shared" si="1387"/>
        <v>0.93169130098482089</v>
      </c>
      <c r="O1182" s="1">
        <f t="shared" si="1387"/>
        <v>0.86092644296081311</v>
      </c>
      <c r="P1182" s="1">
        <f>SUM(P1183:P1184)</f>
        <v>0.78296994755716987</v>
      </c>
      <c r="Q1182" s="1">
        <f>SUM(Q1183:Q1184)</f>
        <v>0.74395693167754673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1.5083014303802427</v>
      </c>
      <c r="G1183" s="1">
        <f>[1]Transport!C$26/SUM([1]Transport!C$22,[1]Transport!C$26)*G1180*(G$34+G$582)/(G$34+G$582+G$38)</f>
        <v>1.5341997342278864</v>
      </c>
      <c r="H1183" s="1">
        <f>[1]Transport!D$26/SUM([1]Transport!D$22,[1]Transport!D$26)*H1180*(H$34+H$582)/(H$34+H$582+H$38)</f>
        <v>2.1132170034918336</v>
      </c>
      <c r="I1183" s="1">
        <f>[1]Transport!E$26/SUM([1]Transport!E$22,[1]Transport!E$26)*I1180*(I$34+I$582)/(I$34+I$582+I$38)</f>
        <v>1.6160779872706572</v>
      </c>
      <c r="J1183" s="1">
        <f>[1]Transport!F$26/SUM([1]Transport!F$22,[1]Transport!F$26)*J1180*(J$34+J$582)/(J$34+J$582+J$38)</f>
        <v>0.8005190739224527</v>
      </c>
      <c r="K1183" s="1">
        <f>[1]Transport!G$26/SUM([1]Transport!G$22,[1]Transport!G$26)*K1180*(K$34+K$582)/(K$34+K$582+K$38)</f>
        <v>0.65438913933437626</v>
      </c>
      <c r="L1183" s="1">
        <f>[1]Transport!H$26/SUM([1]Transport!H$22,[1]Transport!H$26)*L1180*(L$34+L$582)/(L$34+L$582+L$38)</f>
        <v>1.1577172762837582</v>
      </c>
      <c r="M1183" s="1">
        <f>[1]Transport!I$26/SUM([1]Transport!I$22,[1]Transport!I$26)*M1180*(M$34+M$582)/(M$34+M$582+M$38)</f>
        <v>0.97063602826967488</v>
      </c>
      <c r="N1183" s="1">
        <f>[1]Transport!J$26/SUM([1]Transport!J$22,[1]Transport!J$26)*N1180*(N$34+N$582)/(N$34+N$582+N$38)</f>
        <v>0.84095016597931471</v>
      </c>
      <c r="O1183" s="1">
        <f>[1]Transport!K$26/SUM([1]Transport!K$22,[1]Transport!K$26)*O1180*(O$34+O$582)/(O$34+O$582+O$38)</f>
        <v>0.77116346485433629</v>
      </c>
      <c r="P1183" s="1">
        <f>[1]Transport!L$26/SUM([1]Transport!L$22,[1]Transport!L$26)*P1180*(P$34+P$582)/(P$34+P$582+P$38)</f>
        <v>0.74856251818122832</v>
      </c>
      <c r="Q1183" s="1">
        <f>[1]Transport!M$26/SUM([1]Transport!M$22,[1]Transport!M$26)*Q1180*(Q$34+Q$582)/(Q$34+Q$582+Q$38)</f>
        <v>0.71684059745894513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4.3017063933080153E-3</v>
      </c>
      <c r="K1184" s="1">
        <f>(K$38+K$718)/([1]Transport!G$22+[1]Transport!G$26)*K1180</f>
        <v>0.20923753257034813</v>
      </c>
      <c r="L1184" s="1">
        <f>(L$38+L$718)/([1]Transport!H$22+[1]Transport!H$26)*L1180</f>
        <v>0.29861837534713204</v>
      </c>
      <c r="M1184" s="1">
        <f>(M$38+M$718)/([1]Transport!I$22+[1]Transport!I$26)*M1180</f>
        <v>4.3939089910934925E-2</v>
      </c>
      <c r="N1184" s="1">
        <f>(N$38+N$718)/([1]Transport!J$22+[1]Transport!J$26)*N1180</f>
        <v>9.0741135005506179E-2</v>
      </c>
      <c r="O1184" s="1">
        <f>(O$38+O$718)/([1]Transport!K$22+[1]Transport!K$26)*O1180</f>
        <v>8.9762978106476848E-2</v>
      </c>
      <c r="P1184" s="1">
        <f>(P$38+P$718)/([1]Transport!L$22+[1]Transport!L$26)*P1180</f>
        <v>3.4407429375941524E-2</v>
      </c>
      <c r="Q1184" s="1">
        <f>(Q$38+Q$718)/([1]Transport!M$22+[1]Transport!M$26)*Q1180</f>
        <v>2.7116334218601656E-2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1.0071228384126554E-4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1.0315824478783703E-3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1.7453845382983564E-3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4.6151791616735492E-3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3.4649052350832254E-3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1.792280914453259E-3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2.6873389365026546E-3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0.47358813888299245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1.4575183157268856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1.2504138348352747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0.62356613459943711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7.4924678908376563E-2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2.7983481545657298E-2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4.7628322052595873E-2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4.8145566671932163E-2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3.7044943927741263E-2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8.9427444846459439E-3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8.3037592711195638E-4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3.4546945052511449E-2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7.3386620981051129E-2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7.2630710365762283E-2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6.058893923011812E-2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1.5486867774125493E-2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1.0072766215194818E-3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52.891881545250271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48.70098129214044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35.237178897354958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15.844645278553976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5.0861245241869664E-3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6.0465158582420256E-2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5.9252409266529527E-2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3.5858189995273147E-2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1.3145720732164121E-2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1.3722730078773496E-3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1.2189394896813683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1.2853334598561565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1.2777122337765194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0.83660626702472496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2.5714431067265051E-2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1.5103391011075317E-3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4.990816079953003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5.3276368527170925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5.2792763097396387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4.0308872565459488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0.14057909628726284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1.243492899557485E-3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1.9225216196216075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2.2101399443449257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2.1753510005061494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1.6682810417146072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9.8377601870358752E-2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9.6714441689007961E-4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4.6989269261742817E-4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9.4148906828291632E-4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3.3095360191314422E-3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2.6134801160246231E-3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1.3836849526981448E-3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5.9990281284698138E-4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1.3709536566049983E-3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4.0813118596903846E-3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2.9907309978022159E-3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1.4426935532494496E-3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6.9357917838808061E-4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1.5883367605617918E-3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3.4811516639402544E-3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2.5367561291091013E-3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1.1501796746043304E-3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5.6778136946371554E-4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1.2805498237040377E-3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2.7147003218697162E-3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1.9789951567477557E-3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9.0644912657215188E-4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5.6871847632483054E-5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5.3525220807795829E-3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6.7999569887180894E-3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8.5293565671070559E-3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8.759269396269271E-3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4.5518450698896241E-3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1.8494490822579694E-2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1.1591703906284806E-2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2.3099745217171223E-2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1.544855277282574E-3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8.2967454153150028E-4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7.2900166119467373E-4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5.0387742239456011E-5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4.4112109560635803E-3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7.5732821347930827E-3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3.5307501794907843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2.2124700330780311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1.0884819231821359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7.4550581209186534E-2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4.6485101776818395E-2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3.0526517060983253E-2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2.173346811080226E-3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1.9347338954605903E-3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1.2529137492033285E-3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2.4705256711519312E-4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0.62885822501730404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1.396898324656197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1.1369493107057052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5.5089527378067364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3.6262960035298351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2.3502401966536652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0.25302623517874817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0.16341310637402223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2.7132388088386039E-3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2.3808660724706234E-3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1.4588600492219921E-3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5.7376970880934092E-3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4.375418898768129E-2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5.9281637613227238E-2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1.3166981525717321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1.0095989205221101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0.35076200854720208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1.099254610397612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0.70282634385169518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0.71330389946364781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0.85319116247838334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0.77732188378821698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0.74009589647226748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0.10997106491945358</v>
      </c>
      <c r="G1203" s="1">
        <f t="shared" ref="G1203:K1203" si="1388">SUM(G1208:G1212)</f>
        <v>0.11157647590124505</v>
      </c>
      <c r="H1203" s="1">
        <f t="shared" si="1388"/>
        <v>0.11757205383083431</v>
      </c>
      <c r="I1203" s="1">
        <f t="shared" si="1388"/>
        <v>1.9612020504819519E-3</v>
      </c>
      <c r="J1203" s="1">
        <f t="shared" si="1388"/>
        <v>9.7065466133070075E-4</v>
      </c>
      <c r="K1203" s="1">
        <f t="shared" si="1388"/>
        <v>3.4787905466959453E-4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0.10150272919219508</v>
      </c>
      <c r="G1204" s="1">
        <f t="shared" ref="G1204:K1204" si="1390">IF(G1203-G1205&lt;0,0,G1203-G1205)</f>
        <v>9.7887579692461035E-2</v>
      </c>
      <c r="H1204" s="1">
        <f t="shared" si="1390"/>
        <v>0.1164709518804164</v>
      </c>
      <c r="I1204" s="1">
        <f t="shared" si="1390"/>
        <v>1.9444697454589113E-3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8.4683357272584987E-3</v>
      </c>
      <c r="G1205" s="1">
        <f t="shared" ref="G1205" si="1392">SUM(G1206:G1207)</f>
        <v>1.3688896208784008E-2</v>
      </c>
      <c r="H1205" s="1">
        <f t="shared" ref="H1205" si="1393">SUM(H1206:H1207)</f>
        <v>1.1011019504179207E-3</v>
      </c>
      <c r="I1205" s="1">
        <f t="shared" ref="I1205" si="1394">SUM(I1206:I1207)</f>
        <v>1.6732305023040627E-5</v>
      </c>
      <c r="J1205" s="1">
        <f t="shared" ref="J1205" si="1395">SUM(J1206:J1207)</f>
        <v>7.835675649989049E-3</v>
      </c>
      <c r="K1205" s="1">
        <f t="shared" ref="K1205" si="1396">SUM(K1206:K1207)</f>
        <v>8.8728759003473875E-3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8.4683357272584987E-3</v>
      </c>
      <c r="G1206" s="1">
        <f>IF(SUM([1]Transport!C$24,[1]Transport!C$27)=0,0,[1]Transport!C$27/SUM([1]Transport!C$24,[1]Transport!C$27)*G1203*(G$47+G$614)/(G$47+G$614+G$49))</f>
        <v>1.3688896208784008E-2</v>
      </c>
      <c r="H1206" s="1">
        <f>IF(SUM([1]Transport!D$24,[1]Transport!D$27)=0,0,[1]Transport!D$27/SUM([1]Transport!D$24,[1]Transport!D$27)*H1203*(H$47+H$614)/(H$47+H$614+H$49))</f>
        <v>1.1011019504179207E-3</v>
      </c>
      <c r="I1206" s="1">
        <f>IF(SUM([1]Transport!E$24,[1]Transport!E$27)=0,0,[1]Transport!E$27/SUM([1]Transport!E$24,[1]Transport!E$27)*I1203*(I$47+I$614)/(I$47+I$614+I$49))</f>
        <v>1.6732305023040627E-5</v>
      </c>
      <c r="J1206" s="1">
        <f>IF(SUM([1]Transport!F$24,[1]Transport!F$27)=0,0,[1]Transport!F$27/SUM([1]Transport!F$24,[1]Transport!F$27)*J1203*(J$47+J$614)/(J$47+J$614+J$49))</f>
        <v>1.4545617779757975E-5</v>
      </c>
      <c r="K1206" s="1">
        <f>IF(SUM([1]Transport!G$24,[1]Transport!G$27)=0,0,[1]Transport!G$27/SUM([1]Transport!G$24,[1]Transport!G$27)*K1203*(K$47+K$614)/(K$47+K$614+K$49))</f>
        <v>4.7936820796428969E-5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7.8211300322092916E-3</v>
      </c>
      <c r="K1207" s="1">
        <f>IF(([1]Transport!G$24+[1]Transport!G$27)=0,0,(K$49+K$716)/([1]Transport!G$24+[1]Transport!G$27)*K1203)</f>
        <v>8.8249390795509582E-3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3.6670913847105719E-3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2.5832687717733819E-3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4.2745747077093752E-3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4.8148001893437686E-4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2.1983822789068305E-4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8.2332881703512539E-5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5.4268750109056553E-2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5.6767930144360025E-2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6.0364270498794059E-2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4.098673507584066E-4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2.3449683145285153E-4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8.8792509946908403E-5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4.4139243068953881E-3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4.8972478899281177E-3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6.1474957858595235E-3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7.9367910325719938E-4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2.7650303497114647E-4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8.5593069382033896E-5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4.7621299118791052E-2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4.7328029095183521E-2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4.6785712838471355E-2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2.7617557753196922E-4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2.398165670160197E-4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9.1160593637139677E-5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49.007056645518162</v>
      </c>
      <c r="G1213" s="3">
        <f t="shared" ref="G1213:K1213" si="1398">SUM(G1214:G1263)</f>
        <v>55.676951113857463</v>
      </c>
      <c r="H1213" s="3">
        <f t="shared" si="1398"/>
        <v>60.268200527406997</v>
      </c>
      <c r="I1213" s="3">
        <f t="shared" si="1398"/>
        <v>62.34739320510522</v>
      </c>
      <c r="J1213" s="3">
        <f t="shared" si="1398"/>
        <v>62.625917443761509</v>
      </c>
      <c r="K1213" s="3">
        <f t="shared" si="1398"/>
        <v>62.347513034528987</v>
      </c>
      <c r="L1213" s="3">
        <f t="shared" ref="L1213:O1213" si="1399">SUM(L1214:L1263)</f>
        <v>61.748619303546675</v>
      </c>
      <c r="M1213" s="3">
        <f t="shared" si="1399"/>
        <v>61.151399197355531</v>
      </c>
      <c r="N1213" s="3">
        <f t="shared" si="1399"/>
        <v>60.956703974964434</v>
      </c>
      <c r="O1213" s="3">
        <f t="shared" si="1399"/>
        <v>60.754202912018272</v>
      </c>
      <c r="P1213" s="3">
        <f>SUM(P1214:P1263)</f>
        <v>60.590395616218345</v>
      </c>
      <c r="Q1213" s="3">
        <f>SUM(Q1214:Q1263)</f>
        <v>60.553369411383194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0.4161596081915046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0.35926802306466299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0.26792682115261757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0.13871514854561251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1.4436913307529969E-2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2.6295400537939523E-2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1.6227027132950156E-2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1.0879088979718203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1.988294696335049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2.3156355314112553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2.3802476115247453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2.4255439028277546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2.3854826847156092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2.4079058869498735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2.398573905478385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2.3914346313088912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9.7208164479615833E-2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0.16602543452494156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0.16900650853739102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3.925906949208525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13.888161919537684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16.95127441239401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18.118151574787532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17.962666910939635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17.899174343168571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17.886320681975711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17.845454997842669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17.851574629156204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6.1342582840208118E-2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0.14407151567244464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3.9543631290153902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3.4795894476596039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3.9894422496467929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8.403819456591167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7.8487788994324639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14.08523030691153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15.240465043966633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16.895514727384302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23.979468662598364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19.637173000775931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0.1928968600537814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1.252158218821565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1.3676582729685434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12.159462411132521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20.203353423536353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22.346272212444951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21.834041926720964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22.390089559470816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21.338515233147593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19.673795308200059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12.640148652504417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17.12461087536856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3.5023409978299707E-4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4.1239002335113784E-3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5.7304448580300362E-3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6.1228555875593848E-3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7.3342485547441168E-3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4.6074472332481567E-3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4.2623135430303579E-3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1.8774811388029783E-3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1.2186348879825615E-2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2.1180237605701254E-2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2.541469103011738E-2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3.1098705985030419E-2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5.5044939454137208E-2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0.10029087792363985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9.8921525991793741E-2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0.29697847679343353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0.1488403573890206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8.3343109988932851E-2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1.3050499793593162E-2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8.7300383555772992E-3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3.9265401428741895E-2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4.0958569403663145E-2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3.3843728592452431E-2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1.7896681573209141E-2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4.6968022617705996E-2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0.18119367425783175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1.1675152127367381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2.8574422777244366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8.4133869344304362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6.5409561683126514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6.776585326238374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2.5028007045346694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1.4503990647815401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6.8846256308054077E-2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6.2335113507638866E-2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3.7607319859822221E-2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8.4425745146699288E-2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0.16437560825080344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0.16951848213428014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0.21963183796752211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0.11332025150312997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4.2902352130607231E-2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1.8368139800789253E-2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1.1584475403041087E-2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0.90833261016448863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2.1600556252708167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2.0728264055777559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2.0029222608186266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4.1425777747624567E-5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4.3328653638915141E-3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5.6800330957691601E-3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7.793645161095159E-3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8.5348498466958442E-3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5.2396083710481321E-3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2.5507716982852483E-2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2.043852313145415E-2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4.2459963629480645E-2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2.9198382846087824E-3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1.521671951970672E-3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1.4695809858057988E-3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2.9155564469701461E-5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2.9696004664942805E-3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5.30633232137944E-3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2.2681780728136403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1.7772783527474429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1.040618350335208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9.3413380097389975E-2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7.6960016738178497E-2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5.24121779146162E-2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3.8350987486844876E-3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3.4268831782907415E-3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2.3498036493021551E-3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1.3676408232593995E-4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0.41362051194781863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0.95694220754076709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0.85282949317555623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4.449446211121197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3.5542135984999863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3.2766242485404353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0.49022608776105359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0.33296358020693573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5.5729301410805338E-3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4.8425903573862065E-3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3.0538080606010536E-3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3.0237576037373667E-3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2.528630034795773E-2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3.8199347246979237E-2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0.9236818762736041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0.75712691157249956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0.31518559106593913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1.3590180935613507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1.1746807906154875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1.2543721847659843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1.5867264826448535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1.5218600614604951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1.4515684285322321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2.5232460912677404E-4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3.7958560394480941E-4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8.579839630575573E-5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1.2358222578103383E-4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1.3015148830815566E-4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1.0136279596762136E-4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1.0060723022744199E-4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1.2615038652880243E-4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9.9204436350142943E-5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1.2596665539913341E-4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1.0700470158855271E-4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1.3398932142248311E-4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2.957950134516382E-4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3.929181142645804E-4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2.0520062577113768E-4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1.7963745168749829E-4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1.777000098551759E-4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1.5203257536941265E-4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1.5156603192628427E-4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1.7767901223588359E-4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1.520153143423641E-4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1.7921364239774519E-4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1.6363904062404949E-4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7.6921011857553089E-4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1.7646769440175748E-3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1.8312125574073402E-3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3.2350912844760323E-4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2.5808786754857714E-4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1.9046934443358497E-4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1.6603238631344847E-4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1.6841007673488187E-4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1.9547041307462512E-4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1.7017613954909363E-4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1.9640420290317474E-4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1.7853735807863482E-4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1.7859350346039363E-4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2.7539855074657909E-4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1.4044591535677367E-4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1.7602873862056242E-4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1.7439826334481856E-4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1.5014476550305399E-4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1.498161886354751E-4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1.7603838256730737E-4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1.4987321061395891E-4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1.7666763771953645E-4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1.6050420867650097E-4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0.61929321080147759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0.62771566261036427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0.48274374092014166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0.24142209253872707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5.0072661902500162E-2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6.2351474533452661E-2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5.2151797162119762E-2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3.3055061169694103E-2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4.6072480581839399E-3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1.0670622292446735E-3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0.2218296304293722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0.69286534514004405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1.8634708803961031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1.588857593565572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0.6845146481861677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8.8832670469305958E-2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0.19935950525282756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2.8367403999202816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2.7026641836733556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2.1777018765446541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0.7091156751922576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2.4960488609761132E-3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0.10222360321798288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0.18157132671070156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0.17595345256664999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0.14784202915719905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2.7797771780330834E-2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7.9467419908924855E-4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18.303018981007373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15.820110887409754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10.223030412035849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4.5901832380259702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0.33177856686881108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0.59403576633199895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1.1292549452043326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0.66097188390491124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0.29559280648261754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4.0533570598559658E-2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2.203287316184567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3.2127660515572467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4.3908401765308271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3.5803229470529772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0.65656344968951108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9.0144334170293924E-2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1.874346451689076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2.9657815233321898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5.5724309544072872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4.7029971250951466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1.7960160924680781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0.23478914394718126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1.6663458538103499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2.2775721731008165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4.010723883419252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3.3597230711530668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1.1971556474226117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0.12738947448921861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2.9933091229508588E-4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6.8609992689910903E-4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2.0981110765159101E-3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1.6496426802100619E-3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8.5966128087490174E-4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2.9607235418082641E-4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7.9061716542695715E-4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2.4522120858095665E-3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1.8063740618613669E-3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8.8961534106096719E-4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3.2071585124054177E-4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8.6203342212653143E-4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1.9810096351757177E-3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1.4565842428404308E-3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6.6769036298337738E-4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3.4684418315137006E-4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9.9073580760251066E-4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3.2776884373642281E-3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2.3917078594555886E-3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1.1497598271236506E-3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4.2122024078810663E-5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1.6237190398946618E-3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2.6037468825110045E-3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4.7215436223261749E-3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3.4117667848996107E-3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1.6190045955626492E-3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3.2057966858317602E-3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1.2686687682059998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3.1708538949403757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2.6985694319924503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1.3040744005024631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0.14458823811083757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2.5155790617444072E-2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5.7691203680144729E-2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5.8186515925370628E-2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4.6678436543521044E-2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1.2237008751485872E-2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6.9220255419529821E-4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4.6425658498871189E-2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0.11600202290846151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0.11450768483627062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9.6143978171492325E-2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2.305609981498374E-2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8.3112155990223697E-4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17.931326356387974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17.235972323427923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13.258267948805527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6.5517189510934761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3.8365688004686968E-3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5.6112912268003162E-2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5.4726812994690802E-2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3.2497155188645356E-2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1.1650427083062284E-2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8.7745715615914096E-4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0.84899470504484564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0.90476790460103318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0.8981794977191897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0.63675086049218066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2.0447883527147267E-2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7.8953580363971289E-4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2.6362655893560993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2.8366508589485591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2.8084754370393297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2.1815165045735125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8.2859543809651881E-2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5.882744200658229E-4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0.89615071913274569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1.0072529110251514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0.9935213980369495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0.77290309344454555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3.8510943006317085E-2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4.114128876700811E-4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2.6409634976542464E-4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5.4433585582772082E-4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2.0827452485488187E-3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1.6534008786130412E-3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8.8534032661142365E-4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2.7121693614414263E-4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6.4067279873459583E-4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2.0665904461819088E-3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1.5237728746113012E-3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7.4659369309216519E-4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2.9149849491542094E-4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6.9017648970223094E-4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1.6229115718589871E-3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1.192887830390202E-3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5.5221249878386995E-4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2.2679120581859776E-4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5.2826157201829767E-4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1.1982053831135226E-3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8.8053284472496256E-4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4.1194906846708177E-4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2.2620924927027174E-3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1.6363145948312435E-3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2.5962828770296625E-3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2.9398721657940188E-4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1.2777400230299803E-4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4.6106834359276855E-5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3.4284147610693316E-2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3.5668575817725305E-2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3.7217197953925391E-2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2.1893516810088723E-4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1.1412338033571654E-4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3.996984715636172E-5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2.0707234111510516E-3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2.3324674177696283E-3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2.9410198830885806E-3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3.8707816206009571E-4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1.3737121238136438E-4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3.9396123237026121E-5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3.2513221631672487E-2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3.2240633504051479E-2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3.1251270599483301E-2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1.4051326303313549E-4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1.141168293141318E-4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3.995538836922499E-5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0.88951199431361405</v>
      </c>
      <c r="G1265" s="1">
        <f t="shared" si="1403"/>
        <v>0.95694536964701915</v>
      </c>
      <c r="H1265" s="1">
        <f t="shared" si="1403"/>
        <v>1.0580954326471259</v>
      </c>
      <c r="I1265" s="1">
        <f t="shared" si="1403"/>
        <v>1.2266788709806378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1.8116719735064526</v>
      </c>
      <c r="G1266" s="1">
        <f t="shared" si="1403"/>
        <v>1.811671973506445</v>
      </c>
      <c r="H1266" s="1">
        <f t="shared" si="1403"/>
        <v>1.8116719735064521</v>
      </c>
      <c r="I1266" s="1">
        <f t="shared" si="1403"/>
        <v>1.8116719735064493</v>
      </c>
      <c r="J1266" s="1">
        <f t="shared" si="1403"/>
        <v>1.8613494722069797</v>
      </c>
      <c r="K1266" s="1">
        <f t="shared" si="1403"/>
        <v>1.9121889749130374</v>
      </c>
      <c r="L1266" s="1">
        <f t="shared" ref="L1266:O1266" si="1409">IFERROR(L1215/L1139,"-")</f>
        <v>2.0074204661081736</v>
      </c>
      <c r="M1266" s="1">
        <f t="shared" si="1409"/>
        <v>2.1190428120026441</v>
      </c>
      <c r="N1266" s="1">
        <f t="shared" si="1409"/>
        <v>2.2097009984395504</v>
      </c>
      <c r="O1266" s="1">
        <f t="shared" si="1409"/>
        <v>2.3283724836291202</v>
      </c>
      <c r="P1266" s="1">
        <f t="shared" si="1405"/>
        <v>2.4000467378971098</v>
      </c>
      <c r="Q1266" s="1">
        <f t="shared" si="1405"/>
        <v>2.4388889884859619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1.4637982671179726</v>
      </c>
      <c r="G1267" s="1">
        <f t="shared" si="1403"/>
        <v>1.463798267117969</v>
      </c>
      <c r="H1267" s="1">
        <f t="shared" si="1403"/>
        <v>1.4637982671179732</v>
      </c>
      <c r="I1267" s="1">
        <f t="shared" si="1403"/>
        <v>1.4637982671179701</v>
      </c>
      <c r="J1267" s="1">
        <f t="shared" si="1403"/>
        <v>1.5283808043944844</v>
      </c>
      <c r="K1267" s="1">
        <f t="shared" si="1403"/>
        <v>1.5585682038550455</v>
      </c>
      <c r="L1267" s="1">
        <f t="shared" ref="L1267:O1267" si="1410">IFERROR(L1216/L1140,"-")</f>
        <v>1.6155786342416227</v>
      </c>
      <c r="M1267" s="1">
        <f t="shared" si="1410"/>
        <v>1.7352436732138146</v>
      </c>
      <c r="N1267" s="1">
        <f t="shared" si="1410"/>
        <v>1.8060698210933905</v>
      </c>
      <c r="O1267" s="1">
        <f t="shared" si="1410"/>
        <v>1.8985708124400136</v>
      </c>
      <c r="P1267" s="1">
        <f t="shared" si="1405"/>
        <v>1.9684142623599228</v>
      </c>
      <c r="Q1267" s="1">
        <f t="shared" si="1405"/>
        <v>2.0020171865354319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1.3374527251491957</v>
      </c>
      <c r="G1268" s="1">
        <f t="shared" si="1403"/>
        <v>1.3374527251492014</v>
      </c>
      <c r="H1268" s="1">
        <f t="shared" si="1403"/>
        <v>1.3374527251492008</v>
      </c>
      <c r="I1268" s="1">
        <f t="shared" si="1403"/>
        <v>1.3374527251491988</v>
      </c>
      <c r="J1268" s="1">
        <f t="shared" si="1403"/>
        <v>1.3647223502400743</v>
      </c>
      <c r="K1268" s="1">
        <f t="shared" si="1403"/>
        <v>1.4613727273978234</v>
      </c>
      <c r="L1268" s="1">
        <f t="shared" ref="L1268:O1268" si="1411">IFERROR(L1217/L1141,"-")</f>
        <v>1.4843872313675732</v>
      </c>
      <c r="M1268" s="1">
        <f t="shared" si="1411"/>
        <v>1.58828193642922</v>
      </c>
      <c r="N1268" s="1">
        <f t="shared" si="1411"/>
        <v>1.6720473246509695</v>
      </c>
      <c r="O1268" s="1">
        <f t="shared" si="1411"/>
        <v>1.7473939181926186</v>
      </c>
      <c r="P1268" s="1">
        <f t="shared" si="1405"/>
        <v>1.8169630307176412</v>
      </c>
      <c r="Q1268" s="1">
        <f t="shared" si="1405"/>
        <v>1.8349674976674688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1.2949729235430811</v>
      </c>
      <c r="G1269" s="1">
        <f t="shared" si="1403"/>
        <v>1.2949729235430807</v>
      </c>
      <c r="H1269" s="1">
        <f t="shared" si="1403"/>
        <v>1.2949729235430802</v>
      </c>
      <c r="I1269" s="1">
        <f t="shared" si="1403"/>
        <v>1.2949729235430787</v>
      </c>
      <c r="J1269" s="1">
        <f t="shared" si="1403"/>
        <v>1.3286143485647022</v>
      </c>
      <c r="K1269" s="1">
        <f t="shared" si="1403"/>
        <v>1.3729326709023861</v>
      </c>
      <c r="L1269" s="1">
        <f t="shared" ref="L1269:O1269" si="1412">IFERROR(L1218/L1142,"-")</f>
        <v>1.4409275227723839</v>
      </c>
      <c r="M1269" s="1">
        <f t="shared" si="1412"/>
        <v>1.5196535674756253</v>
      </c>
      <c r="N1269" s="1">
        <f t="shared" si="1412"/>
        <v>1.5812712123153372</v>
      </c>
      <c r="O1269" s="1">
        <f t="shared" si="1412"/>
        <v>1.6473793048398564</v>
      </c>
      <c r="P1269" s="1">
        <f t="shared" si="1405"/>
        <v>1.6821917818963317</v>
      </c>
      <c r="Q1269" s="1">
        <f t="shared" si="1405"/>
        <v>1.7320682333389028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0.71368945687652796</v>
      </c>
      <c r="G1270" s="1">
        <f t="shared" si="1413"/>
        <v>0.77751182035631639</v>
      </c>
      <c r="H1270" s="1">
        <f t="shared" si="1413"/>
        <v>0.78825083116187733</v>
      </c>
      <c r="I1270" s="1">
        <f t="shared" si="1413"/>
        <v>0.83042118098930606</v>
      </c>
      <c r="J1270" s="1">
        <f t="shared" si="1413"/>
        <v>0.8519420217049658</v>
      </c>
      <c r="K1270" s="1">
        <f t="shared" si="1413"/>
        <v>0.93206922368595657</v>
      </c>
      <c r="L1270" s="1">
        <f t="shared" ref="L1270:O1270" si="1414">IFERROR(L1219/SUM(L1143,L1176),"-")</f>
        <v>1.0305154423952894</v>
      </c>
      <c r="M1270" s="1">
        <f t="shared" si="1414"/>
        <v>1.1404344344853381</v>
      </c>
      <c r="N1270" s="1">
        <f t="shared" si="1414"/>
        <v>1.2280312192005483</v>
      </c>
      <c r="O1270" s="1">
        <f t="shared" si="1414"/>
        <v>1.3380618881142439</v>
      </c>
      <c r="P1270" s="1">
        <f t="shared" ref="P1270:Q1273" si="1415">IFERROR(P1219/SUM(P1143,P1176),"-")</f>
        <v>1.3728374696979349</v>
      </c>
      <c r="Q1270" s="1">
        <f t="shared" si="1415"/>
        <v>1.4353736325941089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0.62758486846043138</v>
      </c>
      <c r="G1271" s="1">
        <f t="shared" si="1413"/>
        <v>0.60935470344254206</v>
      </c>
      <c r="H1271" s="1">
        <f t="shared" si="1413"/>
        <v>0.64507855758809518</v>
      </c>
      <c r="I1271" s="1">
        <f t="shared" si="1413"/>
        <v>0.66317342980572447</v>
      </c>
      <c r="J1271" s="1">
        <f t="shared" si="1413"/>
        <v>0.69938588867919749</v>
      </c>
      <c r="K1271" s="1">
        <f t="shared" si="1413"/>
        <v>0.78585959299724306</v>
      </c>
      <c r="L1271" s="1">
        <f t="shared" ref="L1271:O1271" si="1416">IFERROR(L1220/SUM(L1144,L1177),"-")</f>
        <v>0.90148072693465475</v>
      </c>
      <c r="M1271" s="1">
        <f t="shared" si="1416"/>
        <v>1.0386744219949227</v>
      </c>
      <c r="N1271" s="1">
        <f t="shared" si="1416"/>
        <v>1.0919033117771044</v>
      </c>
      <c r="O1271" s="1">
        <f t="shared" si="1416"/>
        <v>1.1714522417707944</v>
      </c>
      <c r="P1271" s="1">
        <f t="shared" si="1415"/>
        <v>1.1999295697828076</v>
      </c>
      <c r="Q1271" s="1">
        <f t="shared" si="1415"/>
        <v>1.247871438770495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0.54553653824420756</v>
      </c>
      <c r="G1272" s="1">
        <f t="shared" si="1413"/>
        <v>0.60421359036852662</v>
      </c>
      <c r="H1272" s="1">
        <f t="shared" si="1413"/>
        <v>0.61800370344221611</v>
      </c>
      <c r="I1272" s="1">
        <f t="shared" si="1413"/>
        <v>0.66533920522683898</v>
      </c>
      <c r="J1272" s="1">
        <f t="shared" si="1413"/>
        <v>0.68001601342219531</v>
      </c>
      <c r="K1272" s="1">
        <f t="shared" si="1413"/>
        <v>0.77197383578127199</v>
      </c>
      <c r="L1272" s="1">
        <f t="shared" ref="L1272:O1272" si="1417">IFERROR(L1221/SUM(L1145,L1178),"-")</f>
        <v>0.93162222912395898</v>
      </c>
      <c r="M1272" s="1">
        <f t="shared" si="1417"/>
        <v>1.0945953063971954</v>
      </c>
      <c r="N1272" s="1">
        <f t="shared" si="1417"/>
        <v>1.1334608101314341</v>
      </c>
      <c r="O1272" s="1">
        <f t="shared" si="1417"/>
        <v>1.1878682455582463</v>
      </c>
      <c r="P1272" s="1">
        <f t="shared" si="1415"/>
        <v>1.2171360715345001</v>
      </c>
      <c r="Q1272" s="1">
        <f t="shared" si="1415"/>
        <v>1.2604196882227525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0.51975568473665978</v>
      </c>
      <c r="G1273" s="1">
        <f t="shared" si="1413"/>
        <v>0.52742427292851723</v>
      </c>
      <c r="H1273" s="1">
        <f t="shared" si="1413"/>
        <v>0.58419034133175762</v>
      </c>
      <c r="I1273" s="1">
        <f t="shared" si="1413"/>
        <v>0.62569235702300541</v>
      </c>
      <c r="J1273" s="1">
        <f t="shared" si="1413"/>
        <v>0.63828669008994143</v>
      </c>
      <c r="K1273" s="1">
        <f t="shared" si="1413"/>
        <v>0.71806916775870477</v>
      </c>
      <c r="L1273" s="1">
        <f t="shared" ref="L1273:O1273" si="1418">IFERROR(L1222/SUM(L1146,L1179),"-")</f>
        <v>0.83881254152497886</v>
      </c>
      <c r="M1273" s="1">
        <f t="shared" si="1418"/>
        <v>0.96782688389188398</v>
      </c>
      <c r="N1273" s="1">
        <f t="shared" si="1418"/>
        <v>1.0339563068611359</v>
      </c>
      <c r="O1273" s="1">
        <f t="shared" si="1418"/>
        <v>1.0914172629003711</v>
      </c>
      <c r="P1273" s="1">
        <f t="shared" si="1415"/>
        <v>1.1297779536231036</v>
      </c>
      <c r="Q1273" s="1">
        <f t="shared" si="1415"/>
        <v>1.1446278057583559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0.72840569582556913</v>
      </c>
      <c r="G1274" s="1">
        <f t="shared" si="1419"/>
        <v>0.77300983486181607</v>
      </c>
      <c r="H1274" s="1">
        <f t="shared" si="1419"/>
        <v>0.78899798338605276</v>
      </c>
      <c r="I1274" s="1">
        <f t="shared" si="1419"/>
        <v>0.83062173605022238</v>
      </c>
      <c r="J1274" s="1">
        <f t="shared" si="1419"/>
        <v>0.86205070065354661</v>
      </c>
      <c r="K1274" s="1">
        <f t="shared" si="1419"/>
        <v>0.94772091217487975</v>
      </c>
      <c r="L1274" s="1">
        <f t="shared" ref="L1274:O1274" si="1420">IFERROR(L1223/SUM(L1147,L1199),"-")</f>
        <v>1.0704897995738147</v>
      </c>
      <c r="M1274" s="1">
        <f t="shared" si="1420"/>
        <v>1.2279090298070721</v>
      </c>
      <c r="N1274" s="1">
        <f t="shared" si="1420"/>
        <v>1.2733331413467839</v>
      </c>
      <c r="O1274" s="1">
        <f t="shared" si="1420"/>
        <v>1.3151101147963604</v>
      </c>
      <c r="P1274" s="1">
        <f t="shared" ref="P1274:Q1277" si="1421">IFERROR(P1223/SUM(P1147,P1199),"-")</f>
        <v>1.2906938439304774</v>
      </c>
      <c r="Q1274" s="1">
        <f t="shared" si="1421"/>
        <v>1.4405217632175427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0.43216818533578844</v>
      </c>
      <c r="G1275" s="1">
        <f t="shared" si="1419"/>
        <v>0.6374747444545753</v>
      </c>
      <c r="H1275" s="1">
        <f t="shared" si="1419"/>
        <v>0.65469569550567741</v>
      </c>
      <c r="I1275" s="1">
        <f t="shared" si="1419"/>
        <v>0.62297878418121844</v>
      </c>
      <c r="J1275" s="1">
        <f t="shared" si="1419"/>
        <v>0.70969814301141643</v>
      </c>
      <c r="K1275" s="1">
        <f t="shared" si="1419"/>
        <v>0.79805985554584857</v>
      </c>
      <c r="L1275" s="1">
        <f t="shared" ref="L1275:O1275" si="1422">IFERROR(L1224/SUM(L1148,L1200),"-")</f>
        <v>0.92829167945728897</v>
      </c>
      <c r="M1275" s="1">
        <f t="shared" si="1422"/>
        <v>1.0777788702202964</v>
      </c>
      <c r="N1275" s="1">
        <f t="shared" si="1422"/>
        <v>1.1073518391057044</v>
      </c>
      <c r="O1275" s="1">
        <f t="shared" si="1422"/>
        <v>1.1460516131755851</v>
      </c>
      <c r="P1275" s="1">
        <f t="shared" si="1421"/>
        <v>1.1546751629399001</v>
      </c>
      <c r="Q1275" s="1">
        <f t="shared" si="1421"/>
        <v>1.2447540383720883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0.55358292335481385</v>
      </c>
      <c r="G1276" s="1">
        <f t="shared" si="1419"/>
        <v>0.61224136788105277</v>
      </c>
      <c r="H1276" s="1">
        <f t="shared" si="1419"/>
        <v>0.62630115363518291</v>
      </c>
      <c r="I1276" s="1">
        <f t="shared" si="1419"/>
        <v>0.65786611937888273</v>
      </c>
      <c r="J1276" s="1">
        <f t="shared" si="1419"/>
        <v>0.68849335152750413</v>
      </c>
      <c r="K1276" s="1">
        <f t="shared" si="1419"/>
        <v>0.77989746850744956</v>
      </c>
      <c r="L1276" s="1">
        <f t="shared" ref="L1276:O1276" si="1423">IFERROR(L1225/SUM(L1149,L1201),"-")</f>
        <v>0.93948319494219412</v>
      </c>
      <c r="M1276" s="1">
        <f t="shared" si="1423"/>
        <v>1.1006704462812755</v>
      </c>
      <c r="N1276" s="1">
        <f t="shared" si="1423"/>
        <v>1.1370569829378805</v>
      </c>
      <c r="O1276" s="1">
        <f t="shared" si="1423"/>
        <v>1.1628910557969665</v>
      </c>
      <c r="P1276" s="1">
        <f t="shared" si="1421"/>
        <v>1.1652077773671574</v>
      </c>
      <c r="Q1276" s="1">
        <f t="shared" si="1421"/>
        <v>1.237585333118598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0.52699847296088909</v>
      </c>
      <c r="G1277" s="1">
        <f t="shared" si="1419"/>
        <v>0.55771069377808924</v>
      </c>
      <c r="H1277" s="1">
        <f t="shared" si="1419"/>
        <v>0.59335202681190202</v>
      </c>
      <c r="I1277" s="1">
        <f t="shared" si="1419"/>
        <v>0.62069619531856624</v>
      </c>
      <c r="J1277" s="1">
        <f t="shared" si="1419"/>
        <v>0.64643797528695512</v>
      </c>
      <c r="K1277" s="1">
        <f t="shared" si="1419"/>
        <v>0.72562497101060108</v>
      </c>
      <c r="L1277" s="1">
        <f t="shared" ref="L1277:O1277" si="1424">IFERROR(L1226/SUM(L1150,L1202),"-")</f>
        <v>0.8647655073919579</v>
      </c>
      <c r="M1277" s="1">
        <f t="shared" si="1424"/>
        <v>1.0069545737246066</v>
      </c>
      <c r="N1277" s="1">
        <f t="shared" si="1424"/>
        <v>1.0418765040743863</v>
      </c>
      <c r="O1277" s="1">
        <f t="shared" si="1424"/>
        <v>1.0987235048398625</v>
      </c>
      <c r="P1277" s="1">
        <f t="shared" si="1421"/>
        <v>1.1370149510206249</v>
      </c>
      <c r="Q1277" s="1">
        <f t="shared" si="1421"/>
        <v>1.151887180310734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1.0965696656165218</v>
      </c>
      <c r="H1278" s="1">
        <f t="shared" si="1425"/>
        <v>1.0965696656165209</v>
      </c>
      <c r="I1278" s="1">
        <f t="shared" si="1425"/>
        <v>1.0965696656165178</v>
      </c>
      <c r="J1278" s="1">
        <f t="shared" si="1425"/>
        <v>1.1181416423518786</v>
      </c>
      <c r="K1278" s="1">
        <f t="shared" si="1425"/>
        <v>1.1556820363921958</v>
      </c>
      <c r="L1278" s="1">
        <f t="shared" ref="L1278:O1278" si="1426">IFERROR(L1227/L1153,"-")</f>
        <v>1.2378188624098014</v>
      </c>
      <c r="M1278" s="1">
        <f t="shared" si="1426"/>
        <v>1.3157558126309017</v>
      </c>
      <c r="N1278" s="1">
        <f t="shared" si="1426"/>
        <v>1.3628360145045868</v>
      </c>
      <c r="O1278" s="1">
        <f t="shared" si="1426"/>
        <v>1.4865111943576745</v>
      </c>
      <c r="P1278" s="1">
        <f t="shared" ref="P1278:Q1281" si="1427">IFERROR(P1227/P1153,"-")</f>
        <v>1.5143327259658379</v>
      </c>
      <c r="Q1278" s="1">
        <f t="shared" si="1427"/>
        <v>1.5777288834242411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0.89149519806162114</v>
      </c>
      <c r="G1279" s="1">
        <f t="shared" si="1428"/>
        <v>0.89149519806162147</v>
      </c>
      <c r="H1279" s="1">
        <f t="shared" si="1428"/>
        <v>0.89149519806162103</v>
      </c>
      <c r="I1279" s="1">
        <f t="shared" si="1428"/>
        <v>0.89149519806161814</v>
      </c>
      <c r="J1279" s="1">
        <f t="shared" si="1428"/>
        <v>0.91063365992119583</v>
      </c>
      <c r="K1279" s="1">
        <f t="shared" si="1428"/>
        <v>0.94693129336138226</v>
      </c>
      <c r="L1279" s="1">
        <f t="shared" ref="L1279:O1279" si="1429">IFERROR(L1228/L1154,"-")</f>
        <v>1.0123802671193143</v>
      </c>
      <c r="M1279" s="1">
        <f t="shared" si="1429"/>
        <v>1.0800153938012573</v>
      </c>
      <c r="N1279" s="1">
        <f t="shared" si="1429"/>
        <v>1.1271648427326066</v>
      </c>
      <c r="O1279" s="1">
        <f t="shared" si="1429"/>
        <v>1.2237765844748973</v>
      </c>
      <c r="P1279" s="1">
        <f t="shared" si="1427"/>
        <v>1.2541423319420968</v>
      </c>
      <c r="Q1279" s="1">
        <f t="shared" si="1427"/>
        <v>1.3008122928940098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0.8300050725649063</v>
      </c>
      <c r="G1280" s="1">
        <f t="shared" si="1430"/>
        <v>0.83000507256490585</v>
      </c>
      <c r="H1280" s="1">
        <f t="shared" si="1430"/>
        <v>0.83000507256490486</v>
      </c>
      <c r="I1280" s="1">
        <f t="shared" si="1430"/>
        <v>0.83000507256490452</v>
      </c>
      <c r="J1280" s="1">
        <f t="shared" si="1430"/>
        <v>0.84335752974875933</v>
      </c>
      <c r="K1280" s="1">
        <f t="shared" si="1430"/>
        <v>0.88279304491541022</v>
      </c>
      <c r="L1280" s="1">
        <f t="shared" ref="L1280:O1280" si="1431">IFERROR(L1229/L1155,"-")</f>
        <v>0.94430118555997467</v>
      </c>
      <c r="M1280" s="1">
        <f t="shared" si="1431"/>
        <v>1.0079475408080367</v>
      </c>
      <c r="N1280" s="1">
        <f t="shared" si="1431"/>
        <v>1.0538810526441504</v>
      </c>
      <c r="O1280" s="1">
        <f t="shared" si="1431"/>
        <v>1.1425985311818847</v>
      </c>
      <c r="P1280" s="1">
        <f t="shared" si="1427"/>
        <v>1.1725822265332073</v>
      </c>
      <c r="Q1280" s="1">
        <f t="shared" si="1427"/>
        <v>1.2153637426286794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0.83675282096654158</v>
      </c>
      <c r="H1281" s="1">
        <f t="shared" si="1432"/>
        <v>0.8367528209665408</v>
      </c>
      <c r="I1281" s="1">
        <f t="shared" si="1432"/>
        <v>0.83675282096654124</v>
      </c>
      <c r="J1281" s="1">
        <f t="shared" si="1432"/>
        <v>0.85362156040812276</v>
      </c>
      <c r="K1281" s="1">
        <f t="shared" si="1432"/>
        <v>0.8859761177390707</v>
      </c>
      <c r="L1281" s="1">
        <f t="shared" ref="L1281:O1281" si="1433">IFERROR(L1230/L1156,"-")</f>
        <v>0.9441766910654924</v>
      </c>
      <c r="M1281" s="1">
        <f t="shared" si="1433"/>
        <v>1.0035208143819652</v>
      </c>
      <c r="N1281" s="1">
        <f t="shared" si="1433"/>
        <v>1.0444199910776748</v>
      </c>
      <c r="O1281" s="1">
        <f t="shared" si="1433"/>
        <v>1.1282188325141729</v>
      </c>
      <c r="P1281" s="1">
        <f t="shared" si="1427"/>
        <v>1.15429875136368</v>
      </c>
      <c r="Q1281" s="1">
        <f t="shared" si="1427"/>
        <v>1.1947365023294614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0.49379534694678273</v>
      </c>
      <c r="G1282" s="1">
        <f t="shared" si="1434"/>
        <v>0.50503220860251363</v>
      </c>
      <c r="H1282" s="1">
        <f t="shared" si="1434"/>
        <v>0.52188750108611026</v>
      </c>
      <c r="I1282" s="1">
        <f t="shared" si="1434"/>
        <v>0.54997965522543624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1.1372527086291087</v>
      </c>
      <c r="G1283" s="1">
        <f t="shared" si="1434"/>
        <v>1.1601102599958502</v>
      </c>
      <c r="H1283" s="1">
        <f t="shared" si="1434"/>
        <v>1.397374842830982</v>
      </c>
      <c r="I1283" s="1">
        <f t="shared" si="1434"/>
        <v>1.3379033050845204</v>
      </c>
      <c r="J1283" s="1">
        <f t="shared" si="1434"/>
        <v>1.1373625127382896</v>
      </c>
      <c r="K1283" s="1">
        <f>IFERROR(K1232/K1163,"-")</f>
        <v>0.90036032658163689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1.5897871342196594</v>
      </c>
      <c r="G1284" s="1">
        <f t="shared" si="1434"/>
        <v>2.1320378608416299</v>
      </c>
      <c r="H1284" s="1">
        <f t="shared" si="1434"/>
        <v>1.9435365242500731</v>
      </c>
      <c r="I1284" s="1">
        <f t="shared" si="1434"/>
        <v>1.9481915100931164</v>
      </c>
      <c r="J1284" s="1">
        <f t="shared" si="1434"/>
        <v>1.9480979284499109</v>
      </c>
      <c r="K1284" s="1">
        <f t="shared" si="1434"/>
        <v>1.8256192573616623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1.9630688559447904</v>
      </c>
      <c r="G1285" s="1">
        <f t="shared" si="1434"/>
        <v>2.4913493746621898</v>
      </c>
      <c r="H1285" s="1">
        <f t="shared" si="1434"/>
        <v>2.4811625219889293</v>
      </c>
      <c r="I1285" s="1">
        <f t="shared" si="1434"/>
        <v>2.496245560923795</v>
      </c>
      <c r="J1285" s="1">
        <f t="shared" si="1434"/>
        <v>2.5242206967458141</v>
      </c>
      <c r="K1285" s="1">
        <f t="shared" si="1434"/>
        <v>1.4307767670488294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1.1373256949052715</v>
      </c>
      <c r="G1286" s="1">
        <f t="shared" si="1434"/>
        <v>1.3310149266097653</v>
      </c>
      <c r="H1286" s="1">
        <f t="shared" si="1434"/>
        <v>1.3595408779317339</v>
      </c>
      <c r="I1286" s="1">
        <f t="shared" si="1434"/>
        <v>1.3555624018415926</v>
      </c>
      <c r="J1286" s="1">
        <f t="shared" si="1434"/>
        <v>1.5210449909329951</v>
      </c>
      <c r="K1286" s="1">
        <f t="shared" si="1434"/>
        <v>0.80977179549194989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0.28603940550919493</v>
      </c>
      <c r="G1287" s="1">
        <f t="shared" si="1434"/>
        <v>0.29254854993039708</v>
      </c>
      <c r="H1287" s="1">
        <f t="shared" si="1434"/>
        <v>0.30231226656220095</v>
      </c>
      <c r="I1287" s="1">
        <f t="shared" si="1434"/>
        <v>0.31858512761520658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0.68332871179667043</v>
      </c>
      <c r="G1288" s="1">
        <f t="shared" si="1434"/>
        <v>0.65037209369508797</v>
      </c>
      <c r="H1288" s="1">
        <f t="shared" si="1434"/>
        <v>0.62479844368290804</v>
      </c>
      <c r="I1288" s="1">
        <f t="shared" si="1434"/>
        <v>0.6246007384105503</v>
      </c>
      <c r="J1288" s="1">
        <f t="shared" si="1434"/>
        <v>0.60094185469729022</v>
      </c>
      <c r="K1288" s="1">
        <f t="shared" si="1434"/>
        <v>0.59825564413446486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0.6041912599535243</v>
      </c>
      <c r="G1289" s="1">
        <f t="shared" si="1434"/>
        <v>0.60446259287939275</v>
      </c>
      <c r="H1289" s="1">
        <f t="shared" si="1434"/>
        <v>0.58949715746912013</v>
      </c>
      <c r="I1289" s="1">
        <f t="shared" si="1434"/>
        <v>0.59141666717324115</v>
      </c>
      <c r="J1289" s="1">
        <f t="shared" si="1434"/>
        <v>0.56104859018582609</v>
      </c>
      <c r="K1289" s="1">
        <f t="shared" si="1434"/>
        <v>0.55214864903857463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0.51525501001703633</v>
      </c>
      <c r="G1290" s="1">
        <f t="shared" si="1434"/>
        <v>0.51602421866556325</v>
      </c>
      <c r="H1290" s="1">
        <f t="shared" si="1434"/>
        <v>0.49941406808146915</v>
      </c>
      <c r="I1290" s="1">
        <f t="shared" si="1434"/>
        <v>0.50072348890259788</v>
      </c>
      <c r="J1290" s="1">
        <f t="shared" si="1434"/>
        <v>0.48480316288449554</v>
      </c>
      <c r="K1290" s="1">
        <f t="shared" si="1434"/>
        <v>0.48211961141397108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0.4392527705843951</v>
      </c>
      <c r="G1291" s="1">
        <f t="shared" si="1434"/>
        <v>0.43330480191188953</v>
      </c>
      <c r="H1291" s="1">
        <f t="shared" si="1434"/>
        <v>0.43385269345779953</v>
      </c>
      <c r="I1291" s="1">
        <f t="shared" si="1434"/>
        <v>0.4372376370086315</v>
      </c>
      <c r="J1291" s="1">
        <f t="shared" si="1434"/>
        <v>0.43409406116664334</v>
      </c>
      <c r="K1291" s="1">
        <f t="shared" si="1434"/>
        <v>0.43448814878722081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0.51837627625535165</v>
      </c>
      <c r="H1292" s="1">
        <f t="shared" si="1434"/>
        <v>0.53777303383980624</v>
      </c>
      <c r="I1292" s="1">
        <f t="shared" si="1434"/>
        <v>0.59079430454261439</v>
      </c>
      <c r="J1292" s="1">
        <f t="shared" si="1434"/>
        <v>0.59510685504555882</v>
      </c>
      <c r="K1292" s="1">
        <f t="shared" si="1434"/>
        <v>0.60496472450525551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0.41733711223535047</v>
      </c>
      <c r="H1293" s="1">
        <f t="shared" si="1434"/>
        <v>0.43542627425153863</v>
      </c>
      <c r="I1293" s="1">
        <f t="shared" si="1434"/>
        <v>0.47751492235329474</v>
      </c>
      <c r="J1293" s="1">
        <f t="shared" si="1434"/>
        <v>0.48090892689372711</v>
      </c>
      <c r="K1293" s="1">
        <f t="shared" si="1434"/>
        <v>0.49010124182528086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0.38796990995538638</v>
      </c>
      <c r="H1294" s="1">
        <f t="shared" si="1434"/>
        <v>0.40495550009421838</v>
      </c>
      <c r="I1294" s="1">
        <f t="shared" si="1434"/>
        <v>0.43899900815101112</v>
      </c>
      <c r="J1294" s="1">
        <f t="shared" si="1434"/>
        <v>0.44330427735079531</v>
      </c>
      <c r="K1294" s="1">
        <f t="shared" si="1434"/>
        <v>0.45444391859980715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0.39332458747711418</v>
      </c>
      <c r="H1295" s="1">
        <f t="shared" si="1434"/>
        <v>0.41055030796229047</v>
      </c>
      <c r="I1295" s="1">
        <f t="shared" si="1434"/>
        <v>0.44995695553831128</v>
      </c>
      <c r="J1295" s="1">
        <f t="shared" si="1434"/>
        <v>0.45282682692510001</v>
      </c>
      <c r="K1295" s="1">
        <f t="shared" si="1434"/>
        <v>0.4606127580835806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0.41824117647058778</v>
      </c>
      <c r="G1297" s="1">
        <f t="shared" si="1450"/>
        <v>1.5740080138375017</v>
      </c>
      <c r="H1297" s="1">
        <f t="shared" si="1450"/>
        <v>1.4917898178756064</v>
      </c>
      <c r="I1297" s="1">
        <f t="shared" si="1450"/>
        <v>1.0230466590627558</v>
      </c>
      <c r="J1297" s="1">
        <f t="shared" si="1450"/>
        <v>0.98466380850893942</v>
      </c>
      <c r="K1297" s="1">
        <f t="shared" si="1450"/>
        <v>0.90332078108220648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1.1929260735543223</v>
      </c>
      <c r="G1298" s="1">
        <f t="shared" si="1450"/>
        <v>2.6788440504407243</v>
      </c>
      <c r="H1298" s="1">
        <f t="shared" si="1450"/>
        <v>2.1755156423945348</v>
      </c>
      <c r="I1298" s="1">
        <f t="shared" si="1450"/>
        <v>2.1581410544357507</v>
      </c>
      <c r="J1298" s="1">
        <f t="shared" si="1450"/>
        <v>2.0913169079333778</v>
      </c>
      <c r="K1298" s="1">
        <f t="shared" si="1450"/>
        <v>1.9297812178501392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0.8989514251970534</v>
      </c>
      <c r="G1299" s="1">
        <f t="shared" si="1450"/>
        <v>1.2112793647535269</v>
      </c>
      <c r="H1299" s="1">
        <f t="shared" si="1450"/>
        <v>1.2085539738655133</v>
      </c>
      <c r="I1299" s="1">
        <f t="shared" si="1450"/>
        <v>1.2600487838386414</v>
      </c>
      <c r="J1299" s="1">
        <f t="shared" si="1450"/>
        <v>1.3683728493524494</v>
      </c>
      <c r="K1299" s="1">
        <f t="shared" si="1450"/>
        <v>0.83360142267463788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1.3438426589761863</v>
      </c>
      <c r="G1300" s="1">
        <f t="shared" si="1450"/>
        <v>1.5806971537552319</v>
      </c>
      <c r="H1300" s="1">
        <f t="shared" si="1450"/>
        <v>1.5765739349046615</v>
      </c>
      <c r="I1300" s="1">
        <f t="shared" si="1450"/>
        <v>1.5868239218768196</v>
      </c>
      <c r="J1300" s="1">
        <f t="shared" si="1450"/>
        <v>1.4887516411487969</v>
      </c>
      <c r="K1300" s="1">
        <f t="shared" si="1450"/>
        <v>0.82511749220237629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0.33901850024086011</v>
      </c>
      <c r="G1301" s="1">
        <f t="shared" si="1450"/>
        <v>0.35391427166601125</v>
      </c>
      <c r="H1301" s="1">
        <f t="shared" si="1450"/>
        <v>0.37625792880373704</v>
      </c>
      <c r="I1301" s="1">
        <f t="shared" si="1450"/>
        <v>0.41349735736661458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0.75432065853361796</v>
      </c>
      <c r="G1302" s="1">
        <f t="shared" si="1450"/>
        <v>0.92802059208222309</v>
      </c>
      <c r="H1302" s="1">
        <f t="shared" si="1450"/>
        <v>0.92362173407191495</v>
      </c>
      <c r="I1302" s="1">
        <f t="shared" si="1450"/>
        <v>0.90626869880853311</v>
      </c>
      <c r="J1302" s="1">
        <f t="shared" si="1450"/>
        <v>0.88625244065597364</v>
      </c>
      <c r="K1302" s="1">
        <f t="shared" si="1450"/>
        <v>0.63941879722345007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0.69650274868588713</v>
      </c>
      <c r="G1303" s="1">
        <f t="shared" si="1450"/>
        <v>0.70391686893632022</v>
      </c>
      <c r="H1303" s="1">
        <f t="shared" si="1450"/>
        <v>0.70295914367545098</v>
      </c>
      <c r="I1303" s="1">
        <f t="shared" si="1450"/>
        <v>0.76111175064071357</v>
      </c>
      <c r="J1303" s="1">
        <f t="shared" si="1450"/>
        <v>0.79519097559104868</v>
      </c>
      <c r="K1303" s="1">
        <f t="shared" si="1450"/>
        <v>0.52275399813243684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0.52822335007402721</v>
      </c>
      <c r="G1304" s="1">
        <f t="shared" si="1450"/>
        <v>0.53244073073446596</v>
      </c>
      <c r="H1304" s="1">
        <f t="shared" si="1450"/>
        <v>0.53198114140342034</v>
      </c>
      <c r="I1304" s="1">
        <f t="shared" si="1450"/>
        <v>0.54120007971715023</v>
      </c>
      <c r="J1304" s="1">
        <f t="shared" si="1450"/>
        <v>0.58941582353278621</v>
      </c>
      <c r="K1304" s="1">
        <f t="shared" si="1450"/>
        <v>0.47308225103269097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0.46613297347944876</v>
      </c>
      <c r="G1305" s="1">
        <f t="shared" si="1450"/>
        <v>0.45574168893802608</v>
      </c>
      <c r="H1305" s="1">
        <f t="shared" si="1450"/>
        <v>0.45671774247272373</v>
      </c>
      <c r="I1305" s="1">
        <f t="shared" si="1450"/>
        <v>0.46329309877559949</v>
      </c>
      <c r="J1305" s="1">
        <f t="shared" si="1450"/>
        <v>0.39146047752888413</v>
      </c>
      <c r="K1305" s="1">
        <f t="shared" si="1450"/>
        <v>0.42538930121005913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0.56203544748554657</v>
      </c>
      <c r="H1306" s="1">
        <f t="shared" si="1450"/>
        <v>0.57816481801586739</v>
      </c>
      <c r="I1306" s="1">
        <f t="shared" si="1450"/>
        <v>0.62931638649922184</v>
      </c>
      <c r="J1306" s="1">
        <f t="shared" si="1450"/>
        <v>0.6326433740494789</v>
      </c>
      <c r="K1306" s="1">
        <f t="shared" si="1450"/>
        <v>0.63984241852528367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0.45210145766281407</v>
      </c>
      <c r="H1307" s="1">
        <f t="shared" si="1450"/>
        <v>0.46731907796295968</v>
      </c>
      <c r="I1307" s="1">
        <f t="shared" si="1450"/>
        <v>0.50635445592699302</v>
      </c>
      <c r="J1307" s="1">
        <f t="shared" si="1450"/>
        <v>0.50949847235711565</v>
      </c>
      <c r="K1307" s="1">
        <f t="shared" si="1450"/>
        <v>0.51749984701226082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0.42028149632876932</v>
      </c>
      <c r="H1308" s="1">
        <f t="shared" si="1450"/>
        <v>0.43452780722528689</v>
      </c>
      <c r="I1308" s="1">
        <f t="shared" si="1450"/>
        <v>0.46619961683083982</v>
      </c>
      <c r="J1308" s="1">
        <f t="shared" si="1450"/>
        <v>0.47024143026674758</v>
      </c>
      <c r="K1308" s="1">
        <f t="shared" si="1450"/>
        <v>0.48010976978343389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0.3994340392549478</v>
      </c>
      <c r="H1309" s="1">
        <f t="shared" si="1450"/>
        <v>0.41252715219645381</v>
      </c>
      <c r="I1309" s="1">
        <f t="shared" si="1450"/>
        <v>0.44137666815771159</v>
      </c>
      <c r="J1309" s="1">
        <f t="shared" si="1450"/>
        <v>0.44493936315236571</v>
      </c>
      <c r="K1309" s="1">
        <f t="shared" si="1450"/>
        <v>0.45446463170516532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0.61686286361288889</v>
      </c>
      <c r="G1311" s="1">
        <f t="shared" si="1466"/>
        <v>0.37094453453467047</v>
      </c>
      <c r="H1311" s="1">
        <f t="shared" si="1466"/>
        <v>0.34282135946076148</v>
      </c>
      <c r="I1311" s="1">
        <f t="shared" si="1466"/>
        <v>8.3264802558702026E-5</v>
      </c>
      <c r="J1311" s="1">
        <f t="shared" si="1466"/>
        <v>5.7751743703952618E-5</v>
      </c>
      <c r="K1311" s="1">
        <f t="shared" si="1466"/>
        <v>4.2358842510204726E-5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0.63174750739232266</v>
      </c>
      <c r="G1312" s="1">
        <f t="shared" si="1466"/>
        <v>5.6719582250425088E-2</v>
      </c>
      <c r="H1312" s="1">
        <f t="shared" si="1466"/>
        <v>2.6642739344028669E-2</v>
      </c>
      <c r="I1312" s="1">
        <f t="shared" si="1466"/>
        <v>1.9256370186371285E-4</v>
      </c>
      <c r="J1312" s="1">
        <f t="shared" si="1466"/>
        <v>2.0715984646684799E-5</v>
      </c>
      <c r="K1312" s="1">
        <f t="shared" si="1466"/>
        <v>1.1022224086907159E-5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0.46913432745463901</v>
      </c>
      <c r="G1313" s="1">
        <f t="shared" si="1466"/>
        <v>5.3308436785934242E-2</v>
      </c>
      <c r="H1313" s="1">
        <f t="shared" si="1466"/>
        <v>4.961097570004315E-2</v>
      </c>
      <c r="I1313" s="1">
        <f t="shared" si="1466"/>
        <v>2.939763842639767E-4</v>
      </c>
      <c r="J1313" s="1">
        <f t="shared" si="1466"/>
        <v>1.3606513397451276E-4</v>
      </c>
      <c r="K1313" s="1">
        <f t="shared" si="1466"/>
        <v>1.1231582177385263E-4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0.68274537304344529</v>
      </c>
      <c r="G1314" s="1">
        <f t="shared" si="1466"/>
        <v>0.2889554742039645</v>
      </c>
      <c r="H1314" s="1">
        <f t="shared" si="1466"/>
        <v>0.26580526223049933</v>
      </c>
      <c r="I1314" s="1">
        <f t="shared" si="1466"/>
        <v>7.164650016483784E-2</v>
      </c>
      <c r="J1314" s="1">
        <f t="shared" si="1466"/>
        <v>0.11756686889823975</v>
      </c>
      <c r="K1314" s="1">
        <f t="shared" si="1466"/>
        <v>0.11485425130631524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0.76335392030205218</v>
      </c>
      <c r="G1315" s="3">
        <f t="shared" ref="G1315:K1315" si="1474">G1316+G1322+G1327+G1341</f>
        <v>1.2935686887931053</v>
      </c>
      <c r="H1315" s="3">
        <f t="shared" si="1474"/>
        <v>0.77365266158969026</v>
      </c>
      <c r="I1315" s="3">
        <f t="shared" si="1474"/>
        <v>1.2406431148409454</v>
      </c>
      <c r="J1315" s="3">
        <f t="shared" si="1474"/>
        <v>1.1914225372616318</v>
      </c>
      <c r="K1315" s="3">
        <f t="shared" si="1474"/>
        <v>1.2099070947759991</v>
      </c>
      <c r="L1315" s="3">
        <f t="shared" ref="L1315:O1315" si="1475">L1316+L1322+L1327+L1341</f>
        <v>1.188588775244698</v>
      </c>
      <c r="M1315" s="3">
        <f t="shared" si="1475"/>
        <v>1.1611467165468512</v>
      </c>
      <c r="N1315" s="3">
        <f t="shared" si="1475"/>
        <v>1.1689412316370236</v>
      </c>
      <c r="O1315" s="3">
        <f t="shared" si="1475"/>
        <v>1.1957926728315795</v>
      </c>
      <c r="P1315" s="3">
        <f>P1316+P1322+P1327+P1341</f>
        <v>1.2323425024012982</v>
      </c>
      <c r="Q1315" s="3">
        <f>Q1316+Q1322+Q1327+Q1341</f>
        <v>1.2753518017012864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1.2554575809337443E-2</v>
      </c>
      <c r="G1316" s="1">
        <f t="shared" ref="G1316:K1316" si="1476">SUM(G1317:G1321)</f>
        <v>3.3557345006332916E-2</v>
      </c>
      <c r="H1316" s="1">
        <f t="shared" si="1476"/>
        <v>0.73987143960267254</v>
      </c>
      <c r="I1316" s="1">
        <f t="shared" si="1476"/>
        <v>1.2217316104996228</v>
      </c>
      <c r="J1316" s="1">
        <f t="shared" si="1476"/>
        <v>1.1804218177895245</v>
      </c>
      <c r="K1316" s="1">
        <f t="shared" si="1476"/>
        <v>1.1992671637572225</v>
      </c>
      <c r="L1316" s="1">
        <f t="shared" ref="L1316:O1316" si="1477">SUM(L1317:L1321)</f>
        <v>1.1785290971066162</v>
      </c>
      <c r="M1316" s="1">
        <f t="shared" si="1477"/>
        <v>1.1577443381780024</v>
      </c>
      <c r="N1316" s="1">
        <f t="shared" si="1477"/>
        <v>1.1672113889154379</v>
      </c>
      <c r="O1316" s="1">
        <f t="shared" si="1477"/>
        <v>1.1942631464723559</v>
      </c>
      <c r="P1316" s="1">
        <f>SUM(P1317:P1321)</f>
        <v>1.2307960021017836</v>
      </c>
      <c r="Q1316" s="1">
        <f>SUM(Q1317:Q1321)</f>
        <v>1.2737790793020765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4.6634105746708518E-4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4.8460953199935765E-4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4.8002922697758108E-4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3.3303581029092661E-4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9.0715608693825254E-3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0.15427331637816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0.24720218039737404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0.24480375436314336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0.2535197022345711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0.25043123439241721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0.24170072771429743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0.2452653038486908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0.25000371360481016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0.25761871324289232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0.26592463579403425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1.8127817137654294E-3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4.8425003056656226E-3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7.7326518959177998E-2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0.12899717552615644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0.12293140163080687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0.12619305336179637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0.12545385787810831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0.1210833262568715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0.12259392667559851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0.12506812204885953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0.12888241598258024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0.13329325818412116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8.6382488351621888E-3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1.7075123086741851E-2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0.50470453781828506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0.84423581098614675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0.81193021193324399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0.81866258464960695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0.80180115432991061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0.79392656256500438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0.79798703803784976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0.81732403577013235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0.84229124532101152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0.87105687086929096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1.3041683926518122E-3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2.0835512125435642E-3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3.0870372200718582E-3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1.296443589945464E-3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7.5644986233018802E-4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8.9182351124799156E-4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8.4285050618019858E-4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1.0337216418289999E-3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1.3651203532987284E-3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1.8672750485537186E-3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2.0036275552997159E-3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3.5043144546300889E-3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9.60786531447978E-4</v>
      </c>
      <c r="J1322" s="1">
        <f t="shared" si="1480"/>
        <v>1.6706505381796613E-3</v>
      </c>
      <c r="K1322" s="1">
        <f t="shared" si="1480"/>
        <v>1.7901608846996595E-3</v>
      </c>
      <c r="L1322" s="1">
        <f t="shared" ref="L1322:O1322" si="1481">SUM(L1323:L1326)</f>
        <v>1.8497813195231462E-3</v>
      </c>
      <c r="M1322" s="1">
        <f t="shared" si="1481"/>
        <v>1.5983124095086637E-3</v>
      </c>
      <c r="N1322" s="1">
        <f t="shared" si="1481"/>
        <v>1.7298427215857372E-3</v>
      </c>
      <c r="O1322" s="1">
        <f t="shared" si="1481"/>
        <v>1.5295263592236365E-3</v>
      </c>
      <c r="P1322" s="1">
        <f>SUM(P1323:P1326)</f>
        <v>1.5465002995145205E-3</v>
      </c>
      <c r="Q1322" s="1">
        <f>SUM(Q1323:Q1326)</f>
        <v>1.572722399209951E-3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1.4962051603225365E-4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2.4673020231405545E-4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3.2502193018227766E-4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3.103925521999238E-4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2.8918569289826867E-4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2.7278604281372112E-4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2.7320255427058224E-4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2.6771494819857609E-4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2.7679156102816265E-4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1.757777125277474E-4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3.2165370405819351E-4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4.2764169693781473E-4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4.0634837346524403E-4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3.8518225751914856E-4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3.6709061211949624E-4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3.6913174460785218E-4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3.6347509622134912E-4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3.7644851878256913E-4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3.3635334827403018E-4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5.2928609619741788E-4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4.9268340718014545E-4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6.2860602050278738E-4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4.4337160758741443E-4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6.1411458173115025E-4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4.1968160225947518E-4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4.3334622585326852E-4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4.2757554493551021E-4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2.9903495461394675E-4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5.7298053560999435E-4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5.4481385039942157E-4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5.0443437335519117E-4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4.8057285150383204E-4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4.7585148492136961E-4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4.6751045808572693E-4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4.8196402924132701E-4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4.9190677446370895E-4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0.75048750145333765</v>
      </c>
      <c r="G1327" s="1">
        <f t="shared" ref="G1327:K1327" si="1482">SUM(G1332:G1340)</f>
        <v>1.2539769845983055</v>
      </c>
      <c r="H1327" s="1">
        <f t="shared" si="1482"/>
        <v>2.9318137660022683E-2</v>
      </c>
      <c r="I1327" s="1">
        <f t="shared" si="1482"/>
        <v>1.3220279852144665E-2</v>
      </c>
      <c r="J1327" s="1">
        <f t="shared" si="1482"/>
        <v>5.9009966498365036E-3</v>
      </c>
      <c r="K1327" s="1">
        <f t="shared" si="1482"/>
        <v>5.3978283275436263E-3</v>
      </c>
      <c r="L1327" s="1">
        <f t="shared" ref="L1327:O1327" si="1483">SUM(L1332:L1340)</f>
        <v>4.9617474321775974E-3</v>
      </c>
      <c r="M1327" s="1">
        <f t="shared" si="1483"/>
        <v>9.9771361079823741E-4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0.73196132746203157</v>
      </c>
      <c r="G1328" s="1">
        <f t="shared" ref="G1328:K1328" si="1484">IF(G1327-G1329&lt;0,0,G1327-G1329)</f>
        <v>1.2212944997932755</v>
      </c>
      <c r="H1328" s="1">
        <f t="shared" si="1484"/>
        <v>2.8002300657839676E-2</v>
      </c>
      <c r="I1328" s="1">
        <f t="shared" si="1484"/>
        <v>1.2502742420056331E-2</v>
      </c>
      <c r="J1328" s="1">
        <f t="shared" si="1484"/>
        <v>5.410330549915127E-3</v>
      </c>
      <c r="K1328" s="1">
        <f t="shared" si="1484"/>
        <v>4.4941552289614189E-3</v>
      </c>
      <c r="L1328" s="1">
        <f t="shared" ref="L1328:O1328" si="1485">IF(L1327-L1329&lt;0,0,L1327-L1329)</f>
        <v>2.9219765540756861E-3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1.8526173991306072E-2</v>
      </c>
      <c r="G1329" s="1">
        <f t="shared" ref="G1329" si="1486">SUM(G1330:G1331)</f>
        <v>3.2682484805029964E-2</v>
      </c>
      <c r="H1329" s="1">
        <f t="shared" ref="H1329" si="1487">SUM(H1330:H1331)</f>
        <v>1.3158370021830075E-3</v>
      </c>
      <c r="I1329" s="1">
        <f t="shared" ref="I1329" si="1488">SUM(I1330:I1331)</f>
        <v>7.1753743208833546E-4</v>
      </c>
      <c r="J1329" s="1">
        <f t="shared" ref="J1329" si="1489">SUM(J1330:J1331)</f>
        <v>4.9066609992137647E-4</v>
      </c>
      <c r="K1329" s="1">
        <f t="shared" ref="K1329" si="1490">SUM(K1330:K1331)</f>
        <v>9.0367309858220698E-4</v>
      </c>
      <c r="L1329" s="1">
        <f t="shared" ref="L1329:O1329" si="1491">SUM(L1330:L1331)</f>
        <v>2.0397708781019113E-3</v>
      </c>
      <c r="M1329" s="1">
        <f t="shared" si="1491"/>
        <v>9.9834901704915608E-4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1.8526173991306072E-2</v>
      </c>
      <c r="G1330" s="1">
        <f>[1]Transport!C$26/SUM([1]Transport!C$22,[1]Transport!C$26)*G1327*(G$34+G$582)/(G$34+G$582+G$38)</f>
        <v>3.2682484805029964E-2</v>
      </c>
      <c r="H1330" s="1">
        <f>[1]Transport!D$26/SUM([1]Transport!D$22,[1]Transport!D$26)*H1327*(H$34+H$582)/(H$34+H$582+H$38)</f>
        <v>1.3158370021830075E-3</v>
      </c>
      <c r="I1330" s="1">
        <f>[1]Transport!E$26/SUM([1]Transport!E$22,[1]Transport!E$26)*I1327*(I$34+I$582)/(I$34+I$582+I$38)</f>
        <v>7.1753743208833546E-4</v>
      </c>
      <c r="J1330" s="1">
        <f>[1]Transport!F$26/SUM([1]Transport!F$22,[1]Transport!F$26)*J1327*(J$34+J$582)/(J$34+J$582+J$38)</f>
        <v>4.8804352660985833E-4</v>
      </c>
      <c r="K1330" s="1">
        <f>[1]Transport!G$26/SUM([1]Transport!G$22,[1]Transport!G$26)*K1327*(K$34+K$582)/(K$34+K$582+K$38)</f>
        <v>6.8473320759838432E-4</v>
      </c>
      <c r="L1330" s="1">
        <f>[1]Transport!H$26/SUM([1]Transport!H$22,[1]Transport!H$26)*L1327*(L$34+L$582)/(L$34+L$582+L$38)</f>
        <v>1.6215204115854424E-3</v>
      </c>
      <c r="M1330" s="1">
        <f>[1]Transport!I$26/SUM([1]Transport!I$22,[1]Transport!I$26)*M1327*(M$34+M$582)/(M$34+M$582+M$38)</f>
        <v>9.5511264505801149E-4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2.6225733115181105E-6</v>
      </c>
      <c r="K1331" s="1">
        <f>(K$38+K$718)/([1]Transport!G$22+[1]Transport!G$26)*K1327</f>
        <v>2.1893989098382269E-4</v>
      </c>
      <c r="L1331" s="1">
        <f>(L$38+L$718)/([1]Transport!H$22+[1]Transport!H$26)*L1327</f>
        <v>4.1825046651646896E-4</v>
      </c>
      <c r="M1331" s="1">
        <f>(M$38+M$718)/([1]Transport!I$22+[1]Transport!I$26)*M1327</f>
        <v>4.3236371991144631E-5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0.11942320244336996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4.1688558214828192E-4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3.6402827409081441E-4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3.2024985709935329E-4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2.9376066996970163E-4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2.960182673981319E-4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1.8144068648550207E-4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4.4998334532501846E-4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4.455557624912657E-4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5.4583926546352833E-4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4.5944973904714175E-4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4.2230320796899138E-4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4.3374899522685668E-4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2.5371523582640453E-4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1.0410560695445219E-3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7.5017185201144501E-4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1.1145165569949715E-3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4.6243891602372927E-4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4.6680913372154409E-4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6.1422347188125532E-4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3.4834157405590416E-4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5.1312136853987685E-4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1.1375390857112891E-3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8.3541641137925451E-4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7.9334765765564058E-4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6.7143820894754981E-4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1.732572954457905E-2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1.7319786576853121E-2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1.7250150074325638E-2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1.1690195346205181E-3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9.0005664413654055E-2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1.4812313836305043E-3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1.3806263838096969E-3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4.0741175500170107E-4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3.7415580589096766E-4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3.811117612313894E-4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2.2942728354499373E-4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0.10402244497516362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0.13017258423489081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1.9063128660411718E-3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2.2910967699791901E-3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6.5821299027180079E-4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5.8516629111121426E-4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6.0852715994789855E-4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3.3313040494133698E-4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0.61901206116219076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0.89214278254018509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3.0900575572957141E-3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3.6778337594702845E-3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8.8490318307896099E-4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7.2733860226730526E-4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9.5976338108105894E-4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8.9582462367835958E-3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3.0735834004269901E-3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3.4646512135387826E-3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2.7087997566248899E-3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1.8729137979345614E-3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1.7349469589582611E-3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9.9691618646345691E-4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3.1184303937703913E-4</v>
      </c>
      <c r="G1341" s="1">
        <f t="shared" ref="G1341:K1341" si="1492">SUM(G1346:G1350)</f>
        <v>6.0343591884667357E-3</v>
      </c>
      <c r="H1341" s="1">
        <f t="shared" si="1492"/>
        <v>4.4630843269950239E-3</v>
      </c>
      <c r="I1341" s="1">
        <f t="shared" si="1492"/>
        <v>4.7304379577300668E-3</v>
      </c>
      <c r="J1341" s="1">
        <f t="shared" si="1492"/>
        <v>3.4290722840913854E-3</v>
      </c>
      <c r="K1341" s="1">
        <f t="shared" si="1492"/>
        <v>3.4519418065332087E-3</v>
      </c>
      <c r="L1341" s="1">
        <f t="shared" ref="L1341:O1341" si="1493">SUM(L1346:L1350)</f>
        <v>3.2481493863809139E-3</v>
      </c>
      <c r="M1341" s="1">
        <f t="shared" si="1493"/>
        <v>8.0635234854198063E-4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2.878295267899994E-4</v>
      </c>
      <c r="G1342" s="1">
        <f t="shared" ref="G1342:K1342" si="1494">IF(G1341-G1343&lt;0,0,G1341-G1343)</f>
        <v>5.2940264619648269E-3</v>
      </c>
      <c r="H1342" s="1">
        <f t="shared" si="1494"/>
        <v>4.4212860365236781E-3</v>
      </c>
      <c r="I1342" s="1">
        <f t="shared" si="1494"/>
        <v>4.6900794792235521E-3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2.401351258703971E-5</v>
      </c>
      <c r="G1343" s="1">
        <f t="shared" ref="G1343" si="1496">SUM(G1344:G1345)</f>
        <v>7.4033272650190867E-4</v>
      </c>
      <c r="H1343" s="1">
        <f t="shared" ref="H1343" si="1497">SUM(H1344:H1345)</f>
        <v>4.1798290471345431E-5</v>
      </c>
      <c r="I1343" s="1">
        <f t="shared" ref="I1343" si="1498">SUM(I1344:I1345)</f>
        <v>4.0358478506514925E-5</v>
      </c>
      <c r="J1343" s="1">
        <f t="shared" ref="J1343" si="1499">SUM(J1344:J1345)</f>
        <v>2.7681418808282975E-2</v>
      </c>
      <c r="K1343" s="1">
        <f t="shared" ref="K1343" si="1500">SUM(K1344:K1345)</f>
        <v>8.8043964859224819E-2</v>
      </c>
      <c r="L1343" s="1">
        <f t="shared" ref="L1343:O1343" si="1501">SUM(L1344:L1345)</f>
        <v>0.86226700551016566</v>
      </c>
      <c r="M1343" s="1">
        <f t="shared" si="1501"/>
        <v>1.0937835371081355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2.401351258703971E-5</v>
      </c>
      <c r="G1344" s="1">
        <f>IF(SUM([1]Transport!C$24,[1]Transport!C$27)=0,0,[1]Transport!C$27/SUM([1]Transport!C$24,[1]Transport!C$27)*G1341*(G$47+G$614)/(G$47+G$614+G$49))</f>
        <v>7.4033272650190867E-4</v>
      </c>
      <c r="H1344" s="1">
        <f>IF(SUM([1]Transport!D$24,[1]Transport!D$27)=0,0,[1]Transport!D$27/SUM([1]Transport!D$24,[1]Transport!D$27)*H1341*(H$47+H$614)/(H$47+H$614+H$49))</f>
        <v>4.1798290471345431E-5</v>
      </c>
      <c r="I1344" s="1">
        <f>IF(SUM([1]Transport!E$24,[1]Transport!E$27)=0,0,[1]Transport!E$27/SUM([1]Transport!E$24,[1]Transport!E$27)*I1341*(I$47+I$614)/(I$47+I$614+I$49))</f>
        <v>4.0358478506514925E-5</v>
      </c>
      <c r="J1344" s="1">
        <f>IF(SUM([1]Transport!F$24,[1]Transport!F$27)=0,0,[1]Transport!F$27/SUM([1]Transport!F$24,[1]Transport!F$27)*J1341*(J$47+J$614)/(J$47+J$614+J$49))</f>
        <v>5.1385911767193982E-5</v>
      </c>
      <c r="K1344" s="1">
        <f>IF(SUM([1]Transport!G$24,[1]Transport!G$27)=0,0,[1]Transport!G$27/SUM([1]Transport!G$24,[1]Transport!G$27)*K1341*(K$47+K$614)/(K$47+K$614+K$49))</f>
        <v>4.7566852202886203E-4</v>
      </c>
      <c r="L1344" s="1">
        <f>IF(SUM([1]Transport!H$24,[1]Transport!H$27)=0,0,[1]Transport!H$27/SUM([1]Transport!H$24,[1]Transport!H$27)*L1341*(L$47+L$614)/(L$47+L$614+L$49))</f>
        <v>1.1269403863400349E-3</v>
      </c>
      <c r="M1344" s="1">
        <f>IF(SUM([1]Transport!I$24,[1]Transport!I$27)=0,0,[1]Transport!I$27/SUM([1]Transport!I$24,[1]Transport!I$27)*M1341*(M$47+M$614)/(M$47+M$614+M$49))</f>
        <v>7.2854617731173967E-4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2.7630032896515781E-2</v>
      </c>
      <c r="K1345" s="1">
        <f>IF(([1]Transport!G$24+[1]Transport!G$27)=0,0,(K$49+K$716)/([1]Transport!G$24+[1]Transport!G$27)*K1341)</f>
        <v>8.7568296337195956E-2</v>
      </c>
      <c r="L1345" s="1">
        <f>IF(([1]Transport!H$24+[1]Transport!H$27)=0,0,(L$49+L$716)/([1]Transport!H$24+[1]Transport!H$27)*L1341)</f>
        <v>0.86114006512382568</v>
      </c>
      <c r="M1345" s="1">
        <f>IF(([1]Transport!I$24+[1]Transport!I$27)=0,0,(M$49+M$716)/([1]Transport!I$24+[1]Transport!I$27)*M1341)</f>
        <v>1.0930549909308238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3.1184303937703913E-4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3.1974860638401452E-4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1.0753990421223949E-4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3.8867283050149316E-3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4.3815785957919368E-4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5.0003501228494261E-4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4.3432213026974335E-4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4.0183090005105674E-4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4.0680383422082427E-4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3.0604649427662666E-4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4.3028498339051091E-4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7.1246878864680569E-4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7.7832234137232995E-4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6.5930419328104686E-4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6.3189672528702516E-4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6.7891878759784017E-4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5.0030585426535392E-4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1.0613587308676686E-3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1.916776240460558E-3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1.7553401708669005E-3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7.3374694151192871E-4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7.6293095173223229E-4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9.7305069617261688E-4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3.3623856280960945E-4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1.2881415340962271E-3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1.6967404332058934E-3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1.6016990190286665E-3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1.6552832294628944E-3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1.1893760683896327E-3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0.29615340410287183</v>
      </c>
      <c r="G1351" s="3">
        <f t="shared" ref="G1351:K1351" si="1502">SUM(G1352:G1374)</f>
        <v>0.30245314527176342</v>
      </c>
      <c r="H1351" s="3">
        <f t="shared" si="1502"/>
        <v>0.31149116468888316</v>
      </c>
      <c r="I1351" s="3">
        <f t="shared" si="1502"/>
        <v>0.32616430030799443</v>
      </c>
      <c r="J1351" s="3">
        <f t="shared" si="1502"/>
        <v>0.33951918731329356</v>
      </c>
      <c r="K1351" s="3">
        <f t="shared" si="1502"/>
        <v>0.35395557888227619</v>
      </c>
      <c r="L1351" s="3">
        <f t="shared" ref="L1351:O1351" si="1503">SUM(L1352:L1374)</f>
        <v>0.36636396334320681</v>
      </c>
      <c r="M1351" s="3">
        <f t="shared" si="1503"/>
        <v>0.37815347662082083</v>
      </c>
      <c r="N1351" s="3">
        <f t="shared" si="1503"/>
        <v>0.38852385213863017</v>
      </c>
      <c r="O1351" s="3">
        <f t="shared" si="1503"/>
        <v>0.39952455446148116</v>
      </c>
      <c r="P1351" s="3">
        <f>SUM(P1352:P1374)</f>
        <v>0.41172081875891248</v>
      </c>
      <c r="Q1351" s="3">
        <f>SUM(Q1352:Q1374)</f>
        <v>0.42576624354089349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1.9542508008001118E-3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1.6349517636484521E-3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1.0313286381046108E-3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1.2611840238150641E-4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3.5552134753552523E-3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6.3526345946965393E-2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0.11048528317629577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0.11511993862387758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0.11999421078157085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0.12422623531761762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0.1283877856940992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0.13192464945147817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0.13559130480942755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0.13972135440814279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0.14422613099772405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4.988425499414628E-4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1.3580333556303997E-3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2.3084598231087852E-2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3.9969796146063059E-2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4.1638096013036682E-2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4.3410331993091619E-2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4.4901806572557552E-2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4.6419976011547612E-2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4.7720334647822195E-2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4.9078740326024932E-2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5.057553054269643E-2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5.2306415883278404E-2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1.5805439062978742E-3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3.1539726213088803E-3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0.10043001144364452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0.17409745956255593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0.1816923633006583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0.18941949311999962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0.19606044085315158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0.20263973488066256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0.20834370393393498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0.21425562625598646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0.22080060093441642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0.22834130308773606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1.5909172855366831E-4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2.580038930270273E-4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3.8988042869344153E-4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1.7377083852719024E-4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1.1299240206018577E-4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1.3978760522433866E-4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1.3878397994296558E-4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1.7805472919817957E-4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2.3954605825716123E-4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3.2766222881530096E-4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3.5158884117996131E-4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6.1492359444481658E-4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3.5071312551072646E-5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5.9888714806699732E-5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8.1940501924605141E-5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8.3410985353170384E-5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8.286133692873901E-5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8.128951577954356E-5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8.2900842805319806E-5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8.1235678401687152E-5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8.3989894427958671E-5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2.9724277405632667E-5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5.6250165554785462E-5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7.7650331746364066E-5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7.8676812943245575E-5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7.9521748811305253E-5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7.887633964942143E-5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8.077078332065678E-5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7.9533035747272884E-5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8.2371787813240006E-5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3.8044386156441191E-5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6.184616530314192E-5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6.1713367978477208E-5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8.1775297062050925E-5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6.3007681817834154E-5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8.8602835576087803E-5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6.1521064216392277E-5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6.3524159374914033E-5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6.267823610974738E-5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2.2695751343251265E-5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4.5037731629426818E-5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4.5845030582803372E-5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4.5299359822925803E-5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4.5878139440936821E-5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4.6849356132603976E-5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4.6028150884501901E-5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4.7451158953014078E-5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4.843005935916937E-5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1.9407906457761193E-2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6.9273320770797794E-5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6.2891018052423073E-5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5.889999632755062E-5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5.7453429854253626E-5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6.0734883355163992E-5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3.8212697456457374E-5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5.2420330292234531E-5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5.2971272364897764E-5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6.7438746288576754E-5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6.0494802657517675E-5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5.9121744528351282E-5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6.3686371635457149E-5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3.8291867255776521E-5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8.1447883766577208E-5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5.9864199784286799E-5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9.1850674468540463E-5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4.2292644006631817E-5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4.4935677609178209E-5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6.0790185709650619E-5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1.8375519584270926E-5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2.77089209745725E-5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6.3714764711338489E-5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5.1592399105478128E-5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5.1361536865507608E-5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4.5828508021788532E-5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0.24201758416070565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0.19380142397991962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0.12111279102198609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1.4486392750501657E-4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1.1561424541695701E-2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1.8757531151327529E-4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1.7768568869753719E-4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5.9568113669264854E-5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5.821370317537955E-5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6.21459647563299E-5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3.8405917480971963E-5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9.0984113176808667E-3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1.1418422860264494E-2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1.6979453639683764E-4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2.0766979349195582E-4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6.7146867412684239E-5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6.3405668116748673E-5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6.900882989999733E-5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3.8793929970226897E-5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3.5871456762329446E-2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5.1878287121773413E-2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1.8252166450150538E-4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2.2335995633251276E-4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6.1673656897790426E-5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5.3286960237029943E-5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7.2128269581965933E-5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3.4620469645850759E-4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1.1977442328558389E-4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1.3645717674731203E-4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1.1106323341782339E-4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8.857146365943168E-5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8.4479457885698516E-5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5.122698998219171E-5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4.3560358502177298E-3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3.5770264050968038E-3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7.5433533715885169E-4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4.6733057133117862E-4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5.4039508001668403E-5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6.4178561874884559E-5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5.9570823835181064E-5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5.8679788871499298E-5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6.2334446987942255E-5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4.8029397225193463E-5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3.6573395820403754E-5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6.1879466438186477E-5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7.0205295561313728E-5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6.3394109088279666E-5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6.446673168770614E-5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7.280290903390563E-5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5.4922588925721172E-5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5.9884123963264863E-5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1.1009615162133101E-4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1.0442158738795006E-4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4.8336840943589273E-5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5.2769758174467851E-5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6.907404645951974E-5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1.2672548238671329E-5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4.9692112127723764E-5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6.797553681132594E-5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7.1232478763347596E-5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7.6431693151690221E-5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5.7772759331761648E-5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4.1906042144660294</v>
      </c>
      <c r="G1376" s="1">
        <f t="shared" ref="G1376:K1376" si="1509">IFERROR(G1352/G1317,"-")</f>
        <v>3.373750732683936</v>
      </c>
      <c r="H1376" s="1">
        <f t="shared" si="1509"/>
        <v>2.1484705100107941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0.37869321701871783</v>
      </c>
      <c r="G1377" s="1">
        <f t="shared" si="1512"/>
        <v>0.39190758090534039</v>
      </c>
      <c r="H1377" s="1">
        <f t="shared" si="1512"/>
        <v>0.41177792400111146</v>
      </c>
      <c r="I1377" s="1">
        <f t="shared" si="1512"/>
        <v>0.4469429962093871</v>
      </c>
      <c r="J1377" s="1">
        <f t="shared" si="1512"/>
        <v>0.47025397516211281</v>
      </c>
      <c r="K1377" s="1">
        <f t="shared" si="1512"/>
        <v>0.47331315761228399</v>
      </c>
      <c r="L1377" s="1">
        <f t="shared" ref="L1377:O1377" si="1513">IFERROR(L1353/L1318,"-")</f>
        <v>0.49604928721853975</v>
      </c>
      <c r="M1377" s="1">
        <f t="shared" si="1513"/>
        <v>0.53118493646349341</v>
      </c>
      <c r="N1377" s="1">
        <f t="shared" si="1513"/>
        <v>0.53788549534452368</v>
      </c>
      <c r="O1377" s="1">
        <f t="shared" si="1513"/>
        <v>0.54235716283703528</v>
      </c>
      <c r="P1377" s="1">
        <f t="shared" si="1511"/>
        <v>0.54235716283703506</v>
      </c>
      <c r="Q1377" s="1">
        <f t="shared" si="1511"/>
        <v>0.54235716283703417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0.27518070496490682</v>
      </c>
      <c r="G1378" s="1">
        <f t="shared" si="1514"/>
        <v>0.28044053069888908</v>
      </c>
      <c r="H1378" s="1">
        <f t="shared" si="1514"/>
        <v>0.29853404164326353</v>
      </c>
      <c r="I1378" s="1">
        <f t="shared" si="1514"/>
        <v>0.30985016519186098</v>
      </c>
      <c r="J1378" s="1">
        <f t="shared" si="1514"/>
        <v>0.33871000786345939</v>
      </c>
      <c r="K1378" s="1">
        <f t="shared" si="1514"/>
        <v>0.34399937901996785</v>
      </c>
      <c r="L1378" s="1">
        <f t="shared" ref="L1378:O1378" si="1515">IFERROR(L1354/L1319,"-")</f>
        <v>0.3579149125584038</v>
      </c>
      <c r="M1378" s="1">
        <f t="shared" si="1515"/>
        <v>0.38337215739407615</v>
      </c>
      <c r="N1378" s="1">
        <f t="shared" si="1515"/>
        <v>0.389255291366082</v>
      </c>
      <c r="O1378" s="1">
        <f t="shared" si="1515"/>
        <v>0.39241606511730998</v>
      </c>
      <c r="P1378" s="1">
        <f t="shared" si="1511"/>
        <v>0.39241606511730992</v>
      </c>
      <c r="Q1378" s="1">
        <f t="shared" si="1511"/>
        <v>0.39241606511730925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0.18297040713439908</v>
      </c>
      <c r="G1379" s="1">
        <f t="shared" si="1516"/>
        <v>0.18471155992765953</v>
      </c>
      <c r="H1379" s="1">
        <f t="shared" si="1516"/>
        <v>0.19898773226367061</v>
      </c>
      <c r="I1379" s="1">
        <f t="shared" si="1516"/>
        <v>0.20621899390786769</v>
      </c>
      <c r="J1379" s="1">
        <f t="shared" si="1516"/>
        <v>0.22377830093061846</v>
      </c>
      <c r="K1379" s="1">
        <f t="shared" si="1516"/>
        <v>0.23137675603077967</v>
      </c>
      <c r="L1379" s="1">
        <f t="shared" ref="L1379:O1379" si="1517">IFERROR(L1355/L1320,"-")</f>
        <v>0.24452501695012549</v>
      </c>
      <c r="M1379" s="1">
        <f t="shared" si="1517"/>
        <v>0.25523737891572434</v>
      </c>
      <c r="N1379" s="1">
        <f t="shared" si="1517"/>
        <v>0.2610865766018281</v>
      </c>
      <c r="O1379" s="1">
        <f t="shared" si="1517"/>
        <v>0.26214281836713854</v>
      </c>
      <c r="P1379" s="1">
        <f t="shared" si="1511"/>
        <v>0.26214281836713804</v>
      </c>
      <c r="Q1379" s="1">
        <f t="shared" si="1511"/>
        <v>0.26214281836713793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0.12198710645807127</v>
      </c>
      <c r="G1380" s="1">
        <f t="shared" si="1518"/>
        <v>0.12382891837444231</v>
      </c>
      <c r="H1380" s="1">
        <f t="shared" si="1518"/>
        <v>0.12629599220846652</v>
      </c>
      <c r="I1380" s="1">
        <f t="shared" si="1518"/>
        <v>0.13403655961189956</v>
      </c>
      <c r="J1380" s="1">
        <f t="shared" si="1518"/>
        <v>0.14937196460333935</v>
      </c>
      <c r="K1380" s="1">
        <f t="shared" si="1518"/>
        <v>0.15674357477829218</v>
      </c>
      <c r="L1380" s="1">
        <f t="shared" ref="L1380:O1380" si="1519">IFERROR(L1356/L1321,"-")</f>
        <v>0.16466025579308846</v>
      </c>
      <c r="M1380" s="1">
        <f t="shared" si="1519"/>
        <v>0.17224630112526337</v>
      </c>
      <c r="N1380" s="1">
        <f t="shared" si="1519"/>
        <v>0.17547614587850302</v>
      </c>
      <c r="O1380" s="1">
        <f t="shared" si="1519"/>
        <v>0.17547614587850294</v>
      </c>
      <c r="P1380" s="1">
        <f t="shared" si="1511"/>
        <v>0.17547614587850302</v>
      </c>
      <c r="Q1380" s="1">
        <f t="shared" si="1511"/>
        <v>0.17547614587850313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0.23440176174444108</v>
      </c>
      <c r="J1381" s="1">
        <f t="shared" si="1520"/>
        <v>0.2427295655133018</v>
      </c>
      <c r="K1381" s="1">
        <f t="shared" si="1520"/>
        <v>0.25210760971929358</v>
      </c>
      <c r="L1381" s="1">
        <f t="shared" ref="L1381:O1381" si="1521">IFERROR(L1357/L1323,"-")</f>
        <v>0.26872740586715294</v>
      </c>
      <c r="M1381" s="1">
        <f t="shared" si="1521"/>
        <v>0.28653332085100219</v>
      </c>
      <c r="N1381" s="1">
        <f t="shared" si="1521"/>
        <v>0.29799734231657216</v>
      </c>
      <c r="O1381" s="1">
        <f t="shared" si="1521"/>
        <v>0.30344095071385779</v>
      </c>
      <c r="P1381" s="1">
        <f t="shared" ref="P1381:Q1384" si="1522">IFERROR(P1357/P1323,"-")</f>
        <v>0.3034409507138579</v>
      </c>
      <c r="Q1381" s="1">
        <f t="shared" si="1522"/>
        <v>0.30344095071385851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>
        <f t="shared" si="1523"/>
        <v>0.16910151451049599</v>
      </c>
      <c r="J1382" s="1">
        <f t="shared" si="1523"/>
        <v>0.174878028280404</v>
      </c>
      <c r="K1382" s="1">
        <f t="shared" si="1523"/>
        <v>0.18157801800523568</v>
      </c>
      <c r="L1382" s="1">
        <f t="shared" ref="L1382:O1382" si="1524">IFERROR(L1358/L1324,"-")</f>
        <v>0.19361911620885322</v>
      </c>
      <c r="M1382" s="1">
        <f t="shared" si="1524"/>
        <v>0.2064522632051711</v>
      </c>
      <c r="N1382" s="1">
        <f t="shared" si="1524"/>
        <v>0.21486885538697842</v>
      </c>
      <c r="O1382" s="1">
        <f t="shared" si="1524"/>
        <v>0.21881288862453099</v>
      </c>
      <c r="P1382" s="1">
        <f t="shared" si="1522"/>
        <v>0.21881288862453135</v>
      </c>
      <c r="Q1382" s="1">
        <f t="shared" si="1522"/>
        <v>0.2188128886245311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0.11310839137372308</v>
      </c>
      <c r="J1383" s="1">
        <f t="shared" si="1525"/>
        <v>0.11684827118540816</v>
      </c>
      <c r="K1383" s="1">
        <f t="shared" si="1525"/>
        <v>0.12525968416856434</v>
      </c>
      <c r="L1383" s="1">
        <f t="shared" ref="L1383:O1383" si="1526">IFERROR(L1359/L1325,"-")</f>
        <v>0.13008990431978898</v>
      </c>
      <c r="M1383" s="1">
        <f t="shared" si="1526"/>
        <v>0.14211032176978464</v>
      </c>
      <c r="N1383" s="1">
        <f t="shared" si="1526"/>
        <v>0.14427736811967889</v>
      </c>
      <c r="O1383" s="1">
        <f t="shared" si="1526"/>
        <v>0.14658985260534688</v>
      </c>
      <c r="P1383" s="1">
        <f t="shared" si="1522"/>
        <v>0.14658985260534699</v>
      </c>
      <c r="Q1383" s="1">
        <f t="shared" si="1522"/>
        <v>0.14658985260534704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>
        <f t="shared" si="1527"/>
        <v>7.5896650184428815E-2</v>
      </c>
      <c r="J1384" s="1">
        <f t="shared" si="1527"/>
        <v>7.8602550750663289E-2</v>
      </c>
      <c r="K1384" s="1">
        <f t="shared" si="1527"/>
        <v>8.4148063690364733E-2</v>
      </c>
      <c r="L1384" s="1">
        <f t="shared" ref="L1384:O1384" si="1528">IFERROR(L1360/L1326,"-")</f>
        <v>8.9802285918031258E-2</v>
      </c>
      <c r="M1384" s="1">
        <f t="shared" si="1528"/>
        <v>9.5465524732353702E-2</v>
      </c>
      <c r="N1384" s="1">
        <f t="shared" si="1528"/>
        <v>9.8453735287482455E-2</v>
      </c>
      <c r="O1384" s="1">
        <f t="shared" si="1528"/>
        <v>9.8453735287482622E-2</v>
      </c>
      <c r="P1384" s="1">
        <f t="shared" si="1522"/>
        <v>9.8453735287482483E-2</v>
      </c>
      <c r="Q1384" s="1">
        <f t="shared" si="1522"/>
        <v>9.8453735287482524E-2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0.16251369968883853</v>
      </c>
      <c r="H1385" s="1">
        <f t="shared" si="1529"/>
        <v>0.16616866530576724</v>
      </c>
      <c r="I1385" s="1">
        <f t="shared" si="1529"/>
        <v>0.17276410248488996</v>
      </c>
      <c r="J1385" s="1">
        <f t="shared" si="1529"/>
        <v>0.18391888402709786</v>
      </c>
      <c r="K1385" s="1">
        <f t="shared" si="1529"/>
        <v>0.19557904010832816</v>
      </c>
      <c r="L1385" s="1">
        <f t="shared" ref="L1385:O1385" si="1530">IFERROR(L1361/L1332,"-")</f>
        <v>0.20517275467151549</v>
      </c>
      <c r="M1385" s="1">
        <f t="shared" si="1530"/>
        <v>0.21060710360303195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0.11649393435744128</v>
      </c>
      <c r="H1386" s="1">
        <f t="shared" si="1532"/>
        <v>0.11888808724797083</v>
      </c>
      <c r="I1386" s="1">
        <f t="shared" si="1532"/>
        <v>0.12355055884685681</v>
      </c>
      <c r="J1386" s="1">
        <f t="shared" si="1532"/>
        <v>0.1316679443174319</v>
      </c>
      <c r="K1386" s="1">
        <f t="shared" si="1532"/>
        <v>0.13999833156060806</v>
      </c>
      <c r="L1386" s="1">
        <f t="shared" ref="L1386:O1386" si="1533">IFERROR(L1362/L1333,"-")</f>
        <v>0.14682770988817692</v>
      </c>
      <c r="M1386" s="1">
        <f t="shared" si="1533"/>
        <v>0.15092458728799538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7.8235828164578983E-2</v>
      </c>
      <c r="H1387" s="1">
        <f t="shared" si="1534"/>
        <v>7.9800647843253761E-2</v>
      </c>
      <c r="I1387" s="1">
        <f t="shared" si="1534"/>
        <v>8.2413019252216349E-2</v>
      </c>
      <c r="J1387" s="1">
        <f t="shared" si="1534"/>
        <v>9.1455633471084513E-2</v>
      </c>
      <c r="K1387" s="1">
        <f t="shared" si="1534"/>
        <v>9.6261350438748589E-2</v>
      </c>
      <c r="L1387" s="1">
        <f t="shared" ref="L1387:O1387" si="1535">IFERROR(L1363/L1334,"-")</f>
        <v>9.8970795634789541E-2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5.2751439830497814E-2</v>
      </c>
      <c r="H1388" s="1">
        <f t="shared" si="1536"/>
        <v>5.4000715373480147E-2</v>
      </c>
      <c r="I1388" s="1">
        <f t="shared" si="1536"/>
        <v>5.6011055366504997E-2</v>
      </c>
      <c r="J1388" s="1">
        <f t="shared" si="1536"/>
        <v>6.1756506578916959E-2</v>
      </c>
      <c r="K1388" s="1">
        <f t="shared" si="1536"/>
        <v>6.4740264082057103E-2</v>
      </c>
      <c r="L1388" s="1">
        <f t="shared" ref="L1388:O1388" si="1537">IFERROR(L1364/L1335,"-")</f>
        <v>6.8254245008818798E-2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13.968680714886789</v>
      </c>
      <c r="G1389" s="1">
        <f t="shared" ref="G1389:K1389" si="1538">IFERROR(G1365/G1336,"-")</f>
        <v>11.189596541502645</v>
      </c>
      <c r="H1389" s="1">
        <f t="shared" si="1538"/>
        <v>7.0209702814264219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0.12391916748597503</v>
      </c>
      <c r="G1390" s="1">
        <f t="shared" si="1540"/>
        <v>0.12845218817074594</v>
      </c>
      <c r="H1390" s="1">
        <f t="shared" si="1540"/>
        <v>0.1266347132434687</v>
      </c>
      <c r="I1390" s="1">
        <f t="shared" si="1540"/>
        <v>0.12869932863895572</v>
      </c>
      <c r="J1390" s="1">
        <f t="shared" si="1540"/>
        <v>0.14621108237050287</v>
      </c>
      <c r="K1390" s="1">
        <f t="shared" si="1540"/>
        <v>0.15558679635281014</v>
      </c>
      <c r="L1390" s="1">
        <f t="shared" ref="L1390:O1390" si="1541">IFERROR(L1366/L1337,"-")</f>
        <v>0.16306493548121809</v>
      </c>
      <c r="M1390" s="1">
        <f t="shared" si="1541"/>
        <v>0.16739908561677258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8.7465847585616749E-2</v>
      </c>
      <c r="G1391" s="1">
        <f t="shared" si="1542"/>
        <v>8.7717570695688446E-2</v>
      </c>
      <c r="H1391" s="1">
        <f t="shared" si="1542"/>
        <v>8.9069606265339288E-2</v>
      </c>
      <c r="I1391" s="1">
        <f t="shared" si="1542"/>
        <v>9.0642087323898626E-2</v>
      </c>
      <c r="J1391" s="1">
        <f t="shared" si="1542"/>
        <v>0.10201388973644653</v>
      </c>
      <c r="K1391" s="1">
        <f t="shared" si="1542"/>
        <v>0.10835495666769031</v>
      </c>
      <c r="L1391" s="1">
        <f t="shared" ref="L1391:O1391" si="1543">IFERROR(L1367/L1338,"-")</f>
        <v>0.1134030400646469</v>
      </c>
      <c r="M1391" s="1">
        <f t="shared" si="1543"/>
        <v>0.11645268457875636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5.7949527986548503E-2</v>
      </c>
      <c r="G1392" s="1">
        <f t="shared" si="1544"/>
        <v>5.8150206600406637E-2</v>
      </c>
      <c r="H1392" s="1">
        <f t="shared" si="1544"/>
        <v>5.9067399592789629E-2</v>
      </c>
      <c r="I1392" s="1">
        <f t="shared" si="1544"/>
        <v>6.0731389981227187E-2</v>
      </c>
      <c r="J1392" s="1">
        <f t="shared" si="1544"/>
        <v>6.9695372417128268E-2</v>
      </c>
      <c r="K1392" s="1">
        <f t="shared" si="1544"/>
        <v>7.3262934307240818E-2</v>
      </c>
      <c r="L1392" s="1">
        <f t="shared" ref="L1392:O1392" si="1545">IFERROR(L1368/L1339,"-")</f>
        <v>7.5152137499476218E-2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3.8646481387947455E-2</v>
      </c>
      <c r="G1393" s="1">
        <f t="shared" si="1546"/>
        <v>3.8968984303124662E-2</v>
      </c>
      <c r="H1393" s="1">
        <f t="shared" si="1546"/>
        <v>3.9385545134840612E-2</v>
      </c>
      <c r="I1393" s="1">
        <f t="shared" si="1546"/>
        <v>4.1000902021715309E-2</v>
      </c>
      <c r="J1393" s="1">
        <f t="shared" si="1546"/>
        <v>4.7290731563357467E-2</v>
      </c>
      <c r="K1393" s="1">
        <f t="shared" si="1546"/>
        <v>4.8692818791661339E-2</v>
      </c>
      <c r="L1393" s="1">
        <f t="shared" ref="L1393:O1393" si="1547">IFERROR(L1369/L1340,"-")</f>
        <v>5.1385453138160571E-2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13.968680714886794</v>
      </c>
      <c r="G1394" s="1">
        <f t="shared" ref="G1394:K1394" si="1548">IFERROR(G1370/G1346,"-")</f>
        <v>11.186996076539064</v>
      </c>
      <c r="H1394" s="1">
        <f t="shared" si="1548"/>
        <v>7.0144691190174795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0.12023751974847217</v>
      </c>
      <c r="H1395" s="1">
        <f t="shared" si="1551"/>
        <v>0.12333342155169345</v>
      </c>
      <c r="I1395" s="1">
        <f t="shared" si="1551"/>
        <v>0.12834813622673427</v>
      </c>
      <c r="J1395" s="1">
        <f t="shared" si="1551"/>
        <v>0.13715815907926121</v>
      </c>
      <c r="K1395" s="1">
        <f t="shared" si="1551"/>
        <v>0.14603105152949519</v>
      </c>
      <c r="L1395" s="1">
        <f t="shared" ref="L1395:O1395" si="1552">IFERROR(L1371/L1347,"-")</f>
        <v>0.15322974304638784</v>
      </c>
      <c r="M1395" s="1">
        <f t="shared" si="1552"/>
        <v>0.15693496943566054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8.4998076233608819E-2</v>
      </c>
      <c r="H1396" s="1">
        <f t="shared" si="1553"/>
        <v>8.6852178543447983E-2</v>
      </c>
      <c r="I1396" s="1">
        <f t="shared" si="1553"/>
        <v>9.0200797059902554E-2</v>
      </c>
      <c r="J1396" s="1">
        <f t="shared" si="1553"/>
        <v>9.6153050040220442E-2</v>
      </c>
      <c r="K1396" s="1">
        <f t="shared" si="1553"/>
        <v>0.10202099347551381</v>
      </c>
      <c r="L1396" s="1">
        <f t="shared" ref="L1396:O1396" si="1554">IFERROR(L1372/L1348,"-")</f>
        <v>0.10723360490803015</v>
      </c>
      <c r="M1396" s="1">
        <f t="shared" si="1554"/>
        <v>0.10977802569663944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5.6422133461237138E-2</v>
      </c>
      <c r="H1397" s="1">
        <f t="shared" si="1555"/>
        <v>5.7438186731111292E-2</v>
      </c>
      <c r="I1397" s="1">
        <f t="shared" si="1555"/>
        <v>5.9487949470432233E-2</v>
      </c>
      <c r="J1397" s="1">
        <f t="shared" si="1555"/>
        <v>6.5876718809877929E-2</v>
      </c>
      <c r="K1397" s="1">
        <f t="shared" si="1555"/>
        <v>6.9167148160202807E-2</v>
      </c>
      <c r="L1397" s="1">
        <f t="shared" ref="L1397:O1397" si="1556">IFERROR(L1373/L1349,"-")</f>
        <v>7.0987099368218495E-2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3.7689157759834314E-2</v>
      </c>
      <c r="H1398" s="1">
        <f t="shared" si="1557"/>
        <v>3.8576593341963963E-2</v>
      </c>
      <c r="I1398" s="1">
        <f t="shared" si="1557"/>
        <v>4.0062425272019996E-2</v>
      </c>
      <c r="J1398" s="1">
        <f t="shared" si="1557"/>
        <v>4.4473073852880164E-2</v>
      </c>
      <c r="K1398" s="1">
        <f t="shared" si="1557"/>
        <v>4.617438985139162E-2</v>
      </c>
      <c r="L1398" s="1">
        <f t="shared" ref="L1398:O1398" si="1558">IFERROR(L1374/L1350,"-")</f>
        <v>4.8574005200881197E-2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0.8169336089514827</v>
      </c>
      <c r="G1399" s="3">
        <f t="shared" ref="G1399" si="1559">G1400+G1406+G1411+G1425</f>
        <v>0.80947382806355739</v>
      </c>
      <c r="H1399" s="3">
        <f t="shared" ref="H1399" si="1560">H1400+H1406+H1411+H1425</f>
        <v>0.53455217896568752</v>
      </c>
      <c r="I1399" s="3">
        <f t="shared" ref="I1399" si="1561">I1400+I1406+I1411+I1425</f>
        <v>0.53135731121490171</v>
      </c>
      <c r="J1399" s="3">
        <f t="shared" ref="J1399" si="1562">J1400+J1406+J1411+J1425</f>
        <v>0.38259123404108558</v>
      </c>
      <c r="K1399" s="3">
        <f t="shared" ref="K1399" si="1563">K1400+K1406+K1411+K1425</f>
        <v>0.36965941290695681</v>
      </c>
      <c r="L1399" s="3">
        <f t="shared" ref="L1399:O1399" si="1564">L1400+L1406+L1411+L1425</f>
        <v>0.3579216632737735</v>
      </c>
      <c r="M1399" s="3">
        <f t="shared" si="1564"/>
        <v>0.33161813973841475</v>
      </c>
      <c r="N1399" s="3">
        <f t="shared" si="1564"/>
        <v>0.33024182927737977</v>
      </c>
      <c r="O1399" s="3">
        <f t="shared" si="1564"/>
        <v>0.33724655035618806</v>
      </c>
      <c r="P1399" s="3">
        <f>P1400+P1406+P1411+P1425</f>
        <v>0.34662591243378754</v>
      </c>
      <c r="Q1399" s="3">
        <f>Q1400+Q1406+Q1411+Q1425</f>
        <v>0.35609220135041775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3.5822752645188489E-3</v>
      </c>
      <c r="G1400" s="1">
        <f t="shared" ref="G1400" si="1565">SUM(G1401:G1405)</f>
        <v>9.1214040023828834E-3</v>
      </c>
      <c r="H1400" s="1">
        <f t="shared" ref="H1400" si="1566">SUM(H1401:H1405)</f>
        <v>0.2135607370253183</v>
      </c>
      <c r="I1400" s="1">
        <f t="shared" ref="I1400" si="1567">SUM(I1401:I1405)</f>
        <v>0.34777009087210359</v>
      </c>
      <c r="J1400" s="1">
        <f t="shared" ref="J1400" si="1568">SUM(J1401:J1405)</f>
        <v>0.3613262541962125</v>
      </c>
      <c r="K1400" s="1">
        <f t="shared" ref="K1400" si="1569">SUM(K1401:K1405)</f>
        <v>0.35945354684921649</v>
      </c>
      <c r="L1400" s="1">
        <f t="shared" ref="L1400:O1400" si="1570">SUM(L1401:L1405)</f>
        <v>0.34270636264127219</v>
      </c>
      <c r="M1400" s="1">
        <f t="shared" si="1570"/>
        <v>0.322548443400479</v>
      </c>
      <c r="N1400" s="1">
        <f t="shared" si="1570"/>
        <v>0.32861981582862887</v>
      </c>
      <c r="O1400" s="1">
        <f t="shared" si="1570"/>
        <v>0.33582362674777388</v>
      </c>
      <c r="P1400" s="1">
        <f>SUM(P1401:P1405)</f>
        <v>0.34518661038739601</v>
      </c>
      <c r="Q1400" s="1">
        <f>SUM(Q1401:Q1405)</f>
        <v>0.35462656831230371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6.008833821774715E-4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2.0988450910190896E-3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7.1541716416435669E-2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0.14940649484160592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0.13808118899255889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0.13714232590685196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0.13179263791435575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0.12274789184790215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0.12496255493904841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0.12739935210619041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0.13087807779263211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0.134004957808734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1.999075133740326E-3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4.4082168942183838E-3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0.13669485596551653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0.18719503342851104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0.1713663246704718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0.16748228401837748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0.1594807349780461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0.14957786210124335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0.15333503978985835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0.15666215182380458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0.1609921230469335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0.16515798466054402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9.823167486010516E-4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2.2458804163445652E-3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4.2585386991780766E-3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1.039951404604612E-2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5.1098757882967465E-2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5.3862808956705317E-2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5.0519474054640842E-2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4.8919576823773674E-2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4.9151070891902689E-2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5.0263651890775758E-2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5.1654470789793405E-2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5.2989788823664466E-2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3.6846160080084613E-4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1.0656259441880315E-3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7.69048555940498E-4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7.799826502143184E-4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9.6612796728174992E-4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9.1351569422947474E-4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1.3031126275598447E-3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1.1711502078194228E-3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1.4984709270031672E-3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1.661938758036978E-3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2.4738370193612929E-3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8.7947762436544762E-4</v>
      </c>
      <c r="J1406" s="1">
        <f t="shared" ref="J1406" si="1576">SUM(J1407:J1410)</f>
        <v>1.589015382723193E-3</v>
      </c>
      <c r="K1406" s="1">
        <f t="shared" ref="K1406" si="1577">SUM(K1407:K1410)</f>
        <v>1.6993676413336383E-3</v>
      </c>
      <c r="L1406" s="1">
        <f t="shared" ref="L1406:O1406" si="1578">SUM(L1407:L1410)</f>
        <v>1.7582018097432317E-3</v>
      </c>
      <c r="M1406" s="1">
        <f t="shared" si="1578"/>
        <v>1.5029476217533106E-3</v>
      </c>
      <c r="N1406" s="1">
        <f t="shared" si="1578"/>
        <v>1.622013448750877E-3</v>
      </c>
      <c r="O1406" s="1">
        <f t="shared" si="1578"/>
        <v>1.4229236084141487E-3</v>
      </c>
      <c r="P1406" s="1">
        <f>SUM(P1407:P1410)</f>
        <v>1.4393020463915158E-3</v>
      </c>
      <c r="Q1406" s="1">
        <f>SUM(Q1407:Q1410)</f>
        <v>1.4656330381140361E-3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1.3180296708653209E-4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2.091911472253763E-4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2.9673569705478256E-4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2.8973839283739277E-4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2.7704441368889195E-4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2.6177989205892468E-4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2.5738962999668813E-4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2.5366561578827061E-4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2.6121118219556676E-4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1.9477597367995373E-4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3.3349068436116884E-4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4.5111572651595805E-4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4.1754430772503903E-4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3.9504261591366834E-4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3.8226377172771996E-4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3.7290040344541359E-4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3.7428286576867814E-4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3.7833951059701492E-4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2.8035455645080516E-4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4.9321394371499053E-4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4.1109265730567349E-4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5.6262128843596003E-4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3.5118651436950345E-4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5.1131181011453987E-4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3.4729749524484355E-4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3.4390364133571674E-4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3.5335360096421003E-4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2.7254412714815664E-4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5.5311960742165738E-4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5.404235604572242E-4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4.8829782074483977E-4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4.7967407778124702E-4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4.6665797484969249E-4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4.4533607972720352E-4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4.6744992349885024E-4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4.7272874435724436E-4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0.81321345272042567</v>
      </c>
      <c r="G1411" s="1">
        <f t="shared" ref="G1411:K1411" si="1579">SUM(G1416:G1424)</f>
        <v>0.79504961416105047</v>
      </c>
      <c r="H1411" s="1">
        <f t="shared" si="1579"/>
        <v>0.25385513442831736</v>
      </c>
      <c r="I1411" s="1">
        <f t="shared" si="1579"/>
        <v>0.11671388876556035</v>
      </c>
      <c r="J1411" s="1">
        <f t="shared" si="1579"/>
        <v>1.6568063456667267E-2</v>
      </c>
      <c r="K1411" s="1">
        <f t="shared" si="1579"/>
        <v>5.3407484961133355E-3</v>
      </c>
      <c r="L1411" s="1">
        <f t="shared" ref="L1411:O1411" si="1580">SUM(L1416:L1424)</f>
        <v>4.795312451016288E-3</v>
      </c>
      <c r="M1411" s="1">
        <f t="shared" si="1580"/>
        <v>1.0856857633277229E-3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0.79313885602428591</v>
      </c>
      <c r="G1412" s="1">
        <f t="shared" ref="G1412:K1412" si="1581">IF(G1411-G1413&lt;0,0,G1411-G1413)</f>
        <v>0.77432818366176015</v>
      </c>
      <c r="H1412" s="1">
        <f t="shared" si="1581"/>
        <v>0.2424617784468289</v>
      </c>
      <c r="I1412" s="1">
        <f t="shared" si="1581"/>
        <v>0.11037918292192438</v>
      </c>
      <c r="J1412" s="1">
        <f t="shared" si="1581"/>
        <v>1.5190433954071627E-2</v>
      </c>
      <c r="K1412" s="1">
        <f t="shared" si="1581"/>
        <v>4.4466313717128111E-3</v>
      </c>
      <c r="L1412" s="1">
        <f t="shared" ref="L1412:O1412" si="1582">IF(L1411-L1413&lt;0,0,L1411-L1413)</f>
        <v>2.8239628765600734E-3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2.0074596696139764E-2</v>
      </c>
      <c r="G1413" s="1">
        <f t="shared" ref="G1413" si="1583">SUM(G1414:G1415)</f>
        <v>2.0721430499290348E-2</v>
      </c>
      <c r="H1413" s="1">
        <f t="shared" ref="H1413" si="1584">SUM(H1414:H1415)</f>
        <v>1.1393355981488459E-2</v>
      </c>
      <c r="I1413" s="1">
        <f t="shared" ref="I1413" si="1585">SUM(I1414:I1415)</f>
        <v>6.3347058436359792E-3</v>
      </c>
      <c r="J1413" s="1">
        <f t="shared" ref="J1413" si="1586">SUM(J1414:J1415)</f>
        <v>1.3776295025956409E-3</v>
      </c>
      <c r="K1413" s="1">
        <f t="shared" ref="K1413" si="1587">SUM(K1414:K1415)</f>
        <v>8.9411712440052465E-4</v>
      </c>
      <c r="L1413" s="1">
        <f t="shared" ref="L1413:O1413" si="1588">SUM(L1414:L1415)</f>
        <v>1.9713495744562146E-3</v>
      </c>
      <c r="M1413" s="1">
        <f t="shared" si="1588"/>
        <v>1.0863771957318573E-3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2.0074596696139764E-2</v>
      </c>
      <c r="G1414" s="1">
        <f>[1]Transport!C$26/SUM([1]Transport!C$22,[1]Transport!C$26)*G1411*(G$34+G$582)/(G$34+G$582+G$38)</f>
        <v>2.0721430499290348E-2</v>
      </c>
      <c r="H1414" s="1">
        <f>[1]Transport!D$26/SUM([1]Transport!D$22,[1]Transport!D$26)*H1411*(H$34+H$582)/(H$34+H$582+H$38)</f>
        <v>1.1393355981488459E-2</v>
      </c>
      <c r="I1414" s="1">
        <f>[1]Transport!E$26/SUM([1]Transport!E$22,[1]Transport!E$26)*I1411*(I$34+I$582)/(I$34+I$582+I$38)</f>
        <v>6.3347058436359792E-3</v>
      </c>
      <c r="J1414" s="1">
        <f>[1]Transport!F$26/SUM([1]Transport!F$22,[1]Transport!F$26)*J1411*(J$34+J$582)/(J$34+J$582+J$38)</f>
        <v>1.3702661767672493E-3</v>
      </c>
      <c r="K1414" s="1">
        <f>[1]Transport!G$26/SUM([1]Transport!G$22,[1]Transport!G$26)*K1411*(K$34+K$582)/(K$34+K$582+K$38)</f>
        <v>6.7749243340313979E-4</v>
      </c>
      <c r="L1414" s="1">
        <f>[1]Transport!H$26/SUM([1]Transport!H$22,[1]Transport!H$26)*L1411*(L$34+L$582)/(L$34+L$582+L$38)</f>
        <v>1.567128743560442E-3</v>
      </c>
      <c r="M1414" s="1">
        <f>[1]Transport!I$26/SUM([1]Transport!I$22,[1]Transport!I$26)*M1411*(M$34+M$582)/(M$34+M$582+M$38)</f>
        <v>1.0393285105974818E-3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7.3633258283917082E-6</v>
      </c>
      <c r="K1415" s="1">
        <f>(K$38+K$718)/([1]Transport!G$22+[1]Transport!G$26)*K1411</f>
        <v>2.1662469099738483E-4</v>
      </c>
      <c r="L1415" s="1">
        <f>(L$38+L$718)/([1]Transport!H$22+[1]Transport!H$26)*L1411</f>
        <v>4.0422083089577265E-4</v>
      </c>
      <c r="M1415" s="1">
        <f>(M$38+M$718)/([1]Transport!I$22+[1]Transport!I$26)*M1411</f>
        <v>4.7048685134375605E-5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0.13332724729159928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0.10650147195518825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3.6762622585048298E-4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2.8471486713346024E-4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2.659072391159953E-4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2.5952181281788724E-4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1.8000458847900101E-4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1.355791162490489E-3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2.2312758911085012E-3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7.2709995426424362E-4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4.0364696840851008E-4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3.7872754274676776E-4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3.7469559405034085E-4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2.7257929189790679E-4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9.2158992862894815E-4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2.4885312049658143E-3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2.9014963575731316E-3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4.4994625685548583E-4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4.0253650973402739E-4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5.8656145302248908E-4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3.6735515455288723E-4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6.4956133529054576E-4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1.2089655163502687E-3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7.5112468224058872E-4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7.355542209914385E-4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6.505568870624652E-4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6.0251113224041248E-3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6.0159315426656377E-3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5.9745331432187786E-3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0.11322317060886626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0.13854315693816835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1.9516507876208004E-2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1.3077823804109837E-3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3.5981796906505998E-4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3.3584062956982077E-4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3.3069638052004864E-4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2.4086329014073207E-4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0.51876603206696781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0.38771286878618677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2.9159866697992171E-2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3.6980532918681605E-3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5.4311908752261091E-4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5.0722201187069322E-4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5.2007146843398582E-4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3.9223859281008319E-4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0.15503122569713526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0.12424083824485652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8.4429600072459296E-2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0.10365523648207711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1.1774097601774374E-2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6.9947645479923829E-4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9.7510603007446798E-4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2.0167913025052258E-2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2.5648351119015836E-3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2.9037862518860474E-3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2.8476285571659705E-3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2.0015960236671772E-3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2.0154838872853539E-3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1.0981028250346035E-3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1.3788096653827273E-4</v>
      </c>
      <c r="G1425" s="1">
        <f t="shared" ref="G1425" si="1589">SUM(G1430:G1434)</f>
        <v>5.3028099001239453E-3</v>
      </c>
      <c r="H1425" s="1">
        <f t="shared" ref="H1425" si="1590">SUM(H1430:H1434)</f>
        <v>6.7136307512051796E-2</v>
      </c>
      <c r="I1425" s="1">
        <f t="shared" ref="I1425" si="1591">SUM(I1430:I1434)</f>
        <v>6.5993853952872286E-2</v>
      </c>
      <c r="J1425" s="1">
        <f t="shared" ref="J1425" si="1592">SUM(J1430:J1434)</f>
        <v>3.1079010054826002E-3</v>
      </c>
      <c r="K1425" s="1">
        <f t="shared" ref="K1425" si="1593">SUM(K1430:K1434)</f>
        <v>3.1657499202933591E-3</v>
      </c>
      <c r="L1425" s="1">
        <f t="shared" ref="L1425:O1425" si="1594">SUM(L1430:L1434)</f>
        <v>8.6617863717418139E-3</v>
      </c>
      <c r="M1425" s="1">
        <f t="shared" si="1594"/>
        <v>6.4810629528547319E-3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1.2726342531595036E-4</v>
      </c>
      <c r="G1426" s="1">
        <f t="shared" ref="G1426:K1426" si="1595">IF(G1425-G1427&lt;0,0,G1425-G1427)</f>
        <v>4.6522281914673901E-3</v>
      </c>
      <c r="H1426" s="1">
        <f t="shared" si="1595"/>
        <v>6.6507553341849573E-2</v>
      </c>
      <c r="I1426" s="1">
        <f t="shared" si="1595"/>
        <v>6.5430816965574568E-2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1.0617541222322376E-5</v>
      </c>
      <c r="G1427" s="1">
        <f t="shared" ref="G1427" si="1597">SUM(G1428:G1429)</f>
        <v>6.5058170865655543E-4</v>
      </c>
      <c r="H1427" s="1">
        <f t="shared" ref="H1427" si="1598">SUM(H1428:H1429)</f>
        <v>6.2875417020222485E-4</v>
      </c>
      <c r="I1427" s="1">
        <f t="shared" ref="I1427" si="1599">SUM(I1428:I1429)</f>
        <v>5.6303698729771249E-4</v>
      </c>
      <c r="J1427" s="1">
        <f t="shared" ref="J1427" si="1600">SUM(J1428:J1429)</f>
        <v>2.5088741857841476E-2</v>
      </c>
      <c r="K1427" s="1">
        <f t="shared" ref="K1427" si="1601">SUM(K1428:K1429)</f>
        <v>8.0744459309216018E-2</v>
      </c>
      <c r="L1427" s="1">
        <f t="shared" ref="L1427:O1427" si="1602">SUM(L1428:L1429)</f>
        <v>2.2993931955365756</v>
      </c>
      <c r="M1427" s="1">
        <f t="shared" si="1602"/>
        <v>8.7912932523999245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1.0617541222322376E-5</v>
      </c>
      <c r="G1428" s="1">
        <f>IF(SUM([1]Transport!C$24,[1]Transport!C$27)=0,0,[1]Transport!C$27/SUM([1]Transport!C$24,[1]Transport!C$27)*G1425*(G$47+G$614)/(G$47+G$614+G$49))</f>
        <v>6.5058170865655543E-4</v>
      </c>
      <c r="H1428" s="1">
        <f>IF(SUM([1]Transport!D$24,[1]Transport!D$27)=0,0,[1]Transport!D$27/SUM([1]Transport!D$24,[1]Transport!D$27)*H1425*(H$47+H$614)/(H$47+H$614+H$49))</f>
        <v>6.2875417020222485E-4</v>
      </c>
      <c r="I1428" s="1">
        <f>IF(SUM([1]Transport!E$24,[1]Transport!E$27)=0,0,[1]Transport!E$27/SUM([1]Transport!E$24,[1]Transport!E$27)*I1425*(I$47+I$614)/(I$47+I$614+I$49))</f>
        <v>5.6303698729771249E-4</v>
      </c>
      <c r="J1428" s="1">
        <f>IF(SUM([1]Transport!F$24,[1]Transport!F$27)=0,0,[1]Transport!F$27/SUM([1]Transport!F$24,[1]Transport!F$27)*J1425*(J$47+J$614)/(J$47+J$614+J$49))</f>
        <v>4.6573041807784261E-5</v>
      </c>
      <c r="K1428" s="1">
        <f>IF(SUM([1]Transport!G$24,[1]Transport!G$27)=0,0,[1]Transport!G$27/SUM([1]Transport!G$24,[1]Transport!G$27)*K1425*(K$47+K$614)/(K$47+K$614+K$49))</f>
        <v>4.3623203115676369E-4</v>
      </c>
      <c r="L1428" s="1">
        <f>IF(SUM([1]Transport!H$24,[1]Transport!H$27)=0,0,[1]Transport!H$27/SUM([1]Transport!H$24,[1]Transport!H$27)*L1425*(L$47+L$614)/(L$47+L$614+L$49))</f>
        <v>3.005193332884736E-3</v>
      </c>
      <c r="M1428" s="1">
        <f>IF(SUM([1]Transport!I$24,[1]Transport!I$27)=0,0,[1]Transport!I$27/SUM([1]Transport!I$24,[1]Transport!I$27)*M1425*(M$47+M$614)/(M$47+M$614+M$49))</f>
        <v>5.8556952773272976E-3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2.5042168816033692E-2</v>
      </c>
      <c r="K1429" s="1">
        <f>IF(([1]Transport!G$24+[1]Transport!G$27)=0,0,(K$49+K$716)/([1]Transport!G$24+[1]Transport!G$27)*K1425)</f>
        <v>8.0308227278059252E-2</v>
      </c>
      <c r="L1429" s="1">
        <f>IF(([1]Transport!H$24+[1]Transport!H$27)=0,0,(L$49+L$716)/([1]Transport!H$24+[1]Transport!H$27)*L1425)</f>
        <v>2.2963880022036909</v>
      </c>
      <c r="M1429" s="1">
        <f>IF(([1]Transport!I$24+[1]Transport!I$27)=0,0,(M$49+M$716)/([1]Transport!I$24+[1]Transport!I$27)*M1425)</f>
        <v>8.7854375571225969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1.3788096653827273E-4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1.4073075857758168E-4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1.4195260958507403E-4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2.3220443776334073E-3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8.115887079732946E-4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5.0284113656876115E-4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3.8290176533692312E-4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3.5830459529518689E-4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3.5803694039650947E-4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3.0393806576944828E-4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9.6838316254171009E-4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2.2217017772445855E-3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1.0159814599305609E-3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5.6283808126281198E-4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5.4033280954301577E-4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6.1667057444549471E-3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6.1771248870852837E-3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1.4998807686800941E-3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6.2764573680284458E-2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6.2753670756762928E-2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7.5730821744287376E-4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6.8623177937630106E-4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9.5041953955511379E-4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3.7177083269115279E-4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1.1964907369643905E-3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1.721360599610036E-3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1.4048529414399913E-3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1.5808807360788554E-3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1.1866241473352432E-3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0.13144894074615623</v>
      </c>
      <c r="G1435" s="3">
        <f t="shared" ref="G1435" si="1603">SUM(G1436:G1458)</f>
        <v>0.13263959405036807</v>
      </c>
      <c r="H1435" s="3">
        <f t="shared" ref="H1435" si="1604">SUM(H1436:H1458)</f>
        <v>0.13405069447519477</v>
      </c>
      <c r="I1435" s="3">
        <f t="shared" ref="I1435" si="1605">SUM(I1436:I1458)</f>
        <v>0.1361434364661771</v>
      </c>
      <c r="J1435" s="3">
        <f t="shared" ref="J1435" si="1606">SUM(J1436:J1458)</f>
        <v>0.13570195087368919</v>
      </c>
      <c r="K1435" s="3">
        <f t="shared" ref="K1435" si="1607">SUM(K1436:K1458)</f>
        <v>0.13583612348829852</v>
      </c>
      <c r="L1435" s="3">
        <f t="shared" ref="L1435:O1435" si="1608">SUM(L1436:L1458)</f>
        <v>0.13627808679252532</v>
      </c>
      <c r="M1435" s="3">
        <f t="shared" si="1608"/>
        <v>0.1361012569389462</v>
      </c>
      <c r="N1435" s="3">
        <f t="shared" si="1608"/>
        <v>0.14017506197039908</v>
      </c>
      <c r="O1435" s="3">
        <f t="shared" si="1608"/>
        <v>0.14426635085577508</v>
      </c>
      <c r="P1435" s="3">
        <f>SUM(P1436:P1458)</f>
        <v>0.14824634297794401</v>
      </c>
      <c r="Q1435" s="3">
        <f>SUM(Q1436:Q1458)</f>
        <v>0.15207457485264103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2.2755046104987504E-4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8.1271928534422323E-4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2.9490342236784099E-2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6.4820298185662359E-2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6.4796929269969092E-2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6.4786356457239985E-2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6.4999861078053126E-2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6.5077078978294317E-2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6.716046108890511E-2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6.9095951155590002E-2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7.0982662949176809E-2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7.2678548723241587E-2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5.501069045804782E-4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1.2289340943925225E-3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4.0877982336728062E-2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5.7324340786301171E-2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5.7591345775160112E-2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5.7628139450595826E-2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5.713231174656614E-2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5.7231582315539174E-2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5.9709616632465073E-2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6.1476745171508078E-2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6.3175895440959487E-2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6.4810646463195787E-2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1.7973489542647355E-4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4.1730564803725383E-4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8.1574690410008246E-4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2.1714316587703049E-3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1.1567389354282672E-2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1.2339742091163838E-2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1.2398005710079927E-2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1.2407689291637431E-2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1.2819863422946958E-2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1.3176255368072685E-2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1.3540848554099438E-2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1.3890892586914857E-2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4.6586181258497412E-5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1.3808338259959545E-4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1.0648292344637811E-4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1.1700795873393512E-4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1.5242291923775518E-4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1.5136374659670691E-4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2.2559969327797056E-4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2.0550892471296028E-4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2.629459029815031E-4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2.9163060794643514E-4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4.3409938568908334E-4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3.0894847688227683E-5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5.079616337046726E-5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7.4707811941078026E-5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7.7861685616664305E-5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7.93100669000456E-5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7.7961994316168946E-5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7.8102554030083169E-5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7.6972535618208878E-5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7.9262169462513576E-5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3.2936912139536683E-5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5.8333446772832514E-5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8.1905149016450786E-5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8.0822018289101441E-5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8.1510699152233948E-5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8.2121051314746271E-5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8.1595414447143807E-5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8.1897915021512084E-5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8.2785561194524243E-5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3.1710452894444196E-5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5.7566743276352295E-5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5.1423541900335733E-5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7.2915604331966823E-5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4.9887367899742685E-5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7.3584635012388313E-5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5.0910288638147812E-5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5.0412784093844802E-5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5.1798052282912159E-5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2.0685186277984133E-5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4.3438713429246486E-5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4.5415645095783721E-5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4.3838297596967573E-5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4.5738790149003303E-5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4.5944220725644379E-5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4.384500050742733E-5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4.6022191028309816E-5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4.6541910659732106E-5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2.1667504226686469E-2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1.7349685203468464E-2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6.3301232918658654E-5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5.2373162541212926E-5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5.1956452275506192E-5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5.3285330210403043E-5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3.7837925553268769E-5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1.5794144668556612E-4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2.6496042183241016E-4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8.9375202806113798E-5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5.3186585134489041E-5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5.3001779646890291E-5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5.5085053026515449E-5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4.1038589278841492E-5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7.2101351294420914E-5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2.0076205120486888E-4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2.3978525571822769E-4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4.1069971207456216E-5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3.8794370610700103E-5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5.7972720305741756E-5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1.9378513331819824E-5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3.5084887953518844E-5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6.7429173233590295E-5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4.6273184522446011E-5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4.7638629351790897E-5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4.440607411079482E-5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5.9951361490735315E-2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4.8005489262805595E-2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3.0015709402824386E-2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1.4030521041973238E-2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1.7243331294511884E-2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2.4631761412539609E-3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1.6915446218468983E-4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5.263771545210862E-5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5.2227112666125195E-5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5.3984807510861953E-5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4.0237668348590807E-5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4.5374310693364624E-2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3.4053288215612883E-2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2.5785803822462095E-3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3.3524406269217421E-4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5.5549025765605727E-5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5.500883726473792E-5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5.9046808517523911E-5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4.5575342931320503E-5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8.9839863523250713E-3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7.2321631113257219E-3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4.9344389428856291E-3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6.5757996277960298E-3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8.0445631617468729E-4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5.120853007664477E-5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7.3249222084258728E-5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7.7941887535642605E-4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1.0012487607874435E-4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1.1475415366309259E-4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1.1662713937636519E-4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9.4733738664253084E-5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9.8149718746759807E-5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5.6419441992884902E-5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1.3719500313447534E-3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1.122580777946683E-3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7.1212224646340051E-4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2.7919685671252558E-4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9.985607932038529E-5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6.4310788199757469E-5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5.2523928752256212E-5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5.2297162209180608E-5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5.4942340518097833E-5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4.7684115914738379E-5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8.2310705873063508E-5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1.9336488338513532E-4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9.1150222466272095E-5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5.4198806312117136E-5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5.5175920240099827E-5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6.8772341950200508E-4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6.9048609406951588E-4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8.4626472906411174E-5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3.7198860191163525E-3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3.7237282337278369E-3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4.9785898484429528E-5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4.7435547707178333E-5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6.7357283781241628E-5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1.4011729563801841E-5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4.6158799365097174E-5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6.8750111876997891E-5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6.2355115683455825E-5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7.3116361311916593E-5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5.7634403834334053E-5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0.37869321701871894</v>
      </c>
      <c r="G1461" s="1">
        <f t="shared" si="1617"/>
        <v>0.38722213889049295</v>
      </c>
      <c r="H1461" s="1">
        <f t="shared" si="1617"/>
        <v>0.41221183547127088</v>
      </c>
      <c r="I1461" s="1">
        <f t="shared" si="1617"/>
        <v>0.43385194368144392</v>
      </c>
      <c r="J1461" s="1">
        <f t="shared" si="1617"/>
        <v>0.46926688380023263</v>
      </c>
      <c r="K1461" s="1">
        <f t="shared" si="1617"/>
        <v>0.47240234572981749</v>
      </c>
      <c r="L1461" s="1">
        <f t="shared" ref="L1461:O1461" si="1618">IFERROR(L1437/L1402,"-")</f>
        <v>0.4931979669478404</v>
      </c>
      <c r="M1461" s="1">
        <f t="shared" si="1618"/>
        <v>0.53016860818214151</v>
      </c>
      <c r="N1461" s="1">
        <f t="shared" si="1618"/>
        <v>0.53744468590341499</v>
      </c>
      <c r="O1461" s="1">
        <f t="shared" si="1618"/>
        <v>0.54235716283703606</v>
      </c>
      <c r="P1461" s="1">
        <f t="shared" si="1616"/>
        <v>0.54235716283703583</v>
      </c>
      <c r="Q1461" s="1">
        <f t="shared" si="1616"/>
        <v>0.54235716283703528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0.27518070496490676</v>
      </c>
      <c r="G1462" s="1">
        <f t="shared" si="1619"/>
        <v>0.27878258349863333</v>
      </c>
      <c r="H1462" s="1">
        <f t="shared" si="1619"/>
        <v>0.29904550575802347</v>
      </c>
      <c r="I1462" s="1">
        <f t="shared" si="1619"/>
        <v>0.30622789363796388</v>
      </c>
      <c r="J1462" s="1">
        <f t="shared" si="1619"/>
        <v>0.33607154664666561</v>
      </c>
      <c r="K1462" s="1">
        <f t="shared" si="1619"/>
        <v>0.34408498659041703</v>
      </c>
      <c r="L1462" s="1">
        <f t="shared" ref="L1462:O1462" si="1620">IFERROR(L1438/L1403,"-")</f>
        <v>0.35823958144180168</v>
      </c>
      <c r="M1462" s="1">
        <f t="shared" si="1620"/>
        <v>0.38262067335072203</v>
      </c>
      <c r="N1462" s="1">
        <f t="shared" si="1620"/>
        <v>0.38940620952846483</v>
      </c>
      <c r="O1462" s="1">
        <f t="shared" si="1620"/>
        <v>0.39241606511731048</v>
      </c>
      <c r="P1462" s="1">
        <f t="shared" si="1616"/>
        <v>0.39241606511731031</v>
      </c>
      <c r="Q1462" s="1">
        <f t="shared" si="1616"/>
        <v>0.39241606511731036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0.18297040713439908</v>
      </c>
      <c r="G1463" s="1">
        <f t="shared" si="1621"/>
        <v>0.18580938014343074</v>
      </c>
      <c r="H1463" s="1">
        <f t="shared" si="1621"/>
        <v>0.19155559259271884</v>
      </c>
      <c r="I1463" s="1">
        <f t="shared" si="1621"/>
        <v>0.20880126217011841</v>
      </c>
      <c r="J1463" s="1">
        <f t="shared" si="1621"/>
        <v>0.22637320031879643</v>
      </c>
      <c r="K1463" s="1">
        <f t="shared" si="1621"/>
        <v>0.22909577740519374</v>
      </c>
      <c r="L1463" s="1">
        <f t="shared" ref="L1463:O1463" si="1622">IFERROR(L1439/L1404,"-")</f>
        <v>0.24541042720813946</v>
      </c>
      <c r="M1463" s="1">
        <f t="shared" si="1622"/>
        <v>0.2536344362980591</v>
      </c>
      <c r="N1463" s="1">
        <f t="shared" si="1622"/>
        <v>0.26082571936512872</v>
      </c>
      <c r="O1463" s="1">
        <f t="shared" si="1622"/>
        <v>0.26214281836713804</v>
      </c>
      <c r="P1463" s="1">
        <f t="shared" si="1616"/>
        <v>0.26214281836713782</v>
      </c>
      <c r="Q1463" s="1">
        <f t="shared" si="1616"/>
        <v>0.26214281836713771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0.12643429100140421</v>
      </c>
      <c r="H1464" s="1">
        <f t="shared" si="1623"/>
        <v>0.12957959906354383</v>
      </c>
      <c r="I1464" s="1">
        <f t="shared" si="1623"/>
        <v>0.13846059864992036</v>
      </c>
      <c r="J1464" s="1">
        <f t="shared" si="1623"/>
        <v>0.15001354030347272</v>
      </c>
      <c r="K1464" s="1">
        <f t="shared" si="1623"/>
        <v>0.15776680150001743</v>
      </c>
      <c r="L1464" s="1">
        <f t="shared" ref="L1464:O1464" si="1624">IFERROR(L1440/L1405,"-")</f>
        <v>0.1656936465928788</v>
      </c>
      <c r="M1464" s="1">
        <f t="shared" si="1624"/>
        <v>0.17312371049647435</v>
      </c>
      <c r="N1464" s="1">
        <f t="shared" si="1624"/>
        <v>0.1754761458785031</v>
      </c>
      <c r="O1464" s="1">
        <f t="shared" si="1624"/>
        <v>0.1754761458785028</v>
      </c>
      <c r="P1464" s="1">
        <f t="shared" si="1616"/>
        <v>0.17547614587850316</v>
      </c>
      <c r="Q1464" s="1">
        <f t="shared" si="1616"/>
        <v>0.17547614587850302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>
        <f t="shared" si="1625"/>
        <v>0.23440176174444091</v>
      </c>
      <c r="J1465" s="1">
        <f t="shared" si="1625"/>
        <v>0.24282176394272073</v>
      </c>
      <c r="K1465" s="1">
        <f t="shared" si="1625"/>
        <v>0.25176550271026432</v>
      </c>
      <c r="L1465" s="1">
        <f t="shared" ref="L1465:O1465" si="1626">IFERROR(L1441/L1407,"-")</f>
        <v>0.26873099161684766</v>
      </c>
      <c r="M1465" s="1">
        <f t="shared" si="1626"/>
        <v>0.28627203069724094</v>
      </c>
      <c r="N1465" s="1">
        <f t="shared" si="1626"/>
        <v>0.29781506021333481</v>
      </c>
      <c r="O1465" s="1">
        <f t="shared" si="1626"/>
        <v>0.3034409507138579</v>
      </c>
      <c r="P1465" s="1">
        <f t="shared" ref="P1465:Q1468" si="1627">IFERROR(P1441/P1407,"-")</f>
        <v>0.30344095071385729</v>
      </c>
      <c r="Q1465" s="1">
        <f t="shared" si="1627"/>
        <v>0.30344095071385807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0.16910151451049601</v>
      </c>
      <c r="J1466" s="1">
        <f t="shared" si="1628"/>
        <v>0.1749177698458817</v>
      </c>
      <c r="K1466" s="1">
        <f t="shared" si="1628"/>
        <v>0.18156128062530186</v>
      </c>
      <c r="L1466" s="1">
        <f t="shared" ref="L1466:O1466" si="1629">IFERROR(L1442/L1408,"-")</f>
        <v>0.19356513020008478</v>
      </c>
      <c r="M1466" s="1">
        <f t="shared" si="1629"/>
        <v>0.20633393934908303</v>
      </c>
      <c r="N1466" s="1">
        <f t="shared" si="1629"/>
        <v>0.21482823481697794</v>
      </c>
      <c r="O1466" s="1">
        <f t="shared" si="1629"/>
        <v>0.21881288862453058</v>
      </c>
      <c r="P1466" s="1">
        <f t="shared" si="1627"/>
        <v>0.21881288862453108</v>
      </c>
      <c r="Q1466" s="1">
        <f t="shared" si="1627"/>
        <v>0.21881288862453113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0.11310839137372303</v>
      </c>
      <c r="J1467" s="1">
        <f t="shared" si="1630"/>
        <v>0.11671759083441062</v>
      </c>
      <c r="K1467" s="1">
        <f t="shared" si="1630"/>
        <v>0.12508990609895293</v>
      </c>
      <c r="L1467" s="1">
        <f t="shared" ref="L1467:O1467" si="1631">IFERROR(L1443/L1409,"-")</f>
        <v>0.12959979622290171</v>
      </c>
      <c r="M1467" s="1">
        <f t="shared" si="1631"/>
        <v>0.14205376874823084</v>
      </c>
      <c r="N1467" s="1">
        <f t="shared" si="1631"/>
        <v>0.14391342729968332</v>
      </c>
      <c r="O1467" s="1">
        <f t="shared" si="1631"/>
        <v>0.14658985260534699</v>
      </c>
      <c r="P1467" s="1">
        <f t="shared" si="1627"/>
        <v>0.1465898526053469</v>
      </c>
      <c r="Q1467" s="1">
        <f t="shared" si="1627"/>
        <v>0.14658985260534704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>
        <f t="shared" si="1632"/>
        <v>7.5896650184428815E-2</v>
      </c>
      <c r="J1468" s="1">
        <f t="shared" si="1632"/>
        <v>7.8534032868106285E-2</v>
      </c>
      <c r="K1468" s="1">
        <f t="shared" si="1632"/>
        <v>8.4037130167603932E-2</v>
      </c>
      <c r="L1468" s="1">
        <f t="shared" ref="L1468:O1468" si="1633">IFERROR(L1444/L1410,"-")</f>
        <v>8.9777786700128023E-2</v>
      </c>
      <c r="M1468" s="1">
        <f t="shared" si="1633"/>
        <v>9.5353891877105454E-2</v>
      </c>
      <c r="N1468" s="1">
        <f t="shared" si="1633"/>
        <v>9.8453735287482691E-2</v>
      </c>
      <c r="O1468" s="1">
        <f t="shared" si="1633"/>
        <v>9.8453735287482566E-2</v>
      </c>
      <c r="P1468" s="1">
        <f t="shared" si="1627"/>
        <v>9.8453735287482649E-2</v>
      </c>
      <c r="Q1468" s="1">
        <f t="shared" si="1627"/>
        <v>9.8453735287482469E-2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0.16251369968883847</v>
      </c>
      <c r="H1469" s="1">
        <f t="shared" si="1634"/>
        <v>0.16290559073933317</v>
      </c>
      <c r="I1469" s="1">
        <f t="shared" si="1634"/>
        <v>0.17218911075295226</v>
      </c>
      <c r="J1469" s="1">
        <f t="shared" si="1634"/>
        <v>0.18394951787559088</v>
      </c>
      <c r="K1469" s="1">
        <f t="shared" si="1634"/>
        <v>0.19539314705471972</v>
      </c>
      <c r="L1469" s="1">
        <f t="shared" ref="L1469:O1469" si="1635">IFERROR(L1445/L1416,"-")</f>
        <v>0.2053212006799392</v>
      </c>
      <c r="M1469" s="1">
        <f t="shared" si="1635"/>
        <v>0.21020533905824779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0.11649393435744135</v>
      </c>
      <c r="H1470" s="1">
        <f t="shared" si="1637"/>
        <v>0.11874839094899081</v>
      </c>
      <c r="I1470" s="1">
        <f t="shared" si="1637"/>
        <v>0.12292010511340638</v>
      </c>
      <c r="J1470" s="1">
        <f t="shared" si="1637"/>
        <v>0.13176510489894641</v>
      </c>
      <c r="K1470" s="1">
        <f t="shared" si="1637"/>
        <v>0.1399469900247772</v>
      </c>
      <c r="L1470" s="1">
        <f t="shared" ref="L1470:O1470" si="1638">IFERROR(L1446/L1417,"-")</f>
        <v>0.14701281226999083</v>
      </c>
      <c r="M1470" s="1">
        <f t="shared" si="1638"/>
        <v>0.15055651877697404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7.8235828164578899E-2</v>
      </c>
      <c r="H1471" s="1">
        <f t="shared" si="1639"/>
        <v>8.0674918122084313E-2</v>
      </c>
      <c r="I1471" s="1">
        <f t="shared" si="1639"/>
        <v>8.2641928911049461E-2</v>
      </c>
      <c r="J1471" s="1">
        <f t="shared" si="1639"/>
        <v>9.1277503883418473E-2</v>
      </c>
      <c r="K1471" s="1">
        <f t="shared" si="1639"/>
        <v>9.6374787559849309E-2</v>
      </c>
      <c r="L1471" s="1">
        <f t="shared" ref="L1471:O1471" si="1640">IFERROR(L1447/L1418,"-")</f>
        <v>9.8834862071168275E-2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5.2751439830497723E-2</v>
      </c>
      <c r="H1472" s="1">
        <f t="shared" si="1641"/>
        <v>5.4013202522015163E-2</v>
      </c>
      <c r="I1472" s="1">
        <f t="shared" si="1641"/>
        <v>5.5774273394622043E-2</v>
      </c>
      <c r="J1472" s="1">
        <f t="shared" si="1641"/>
        <v>6.1605197667601738E-2</v>
      </c>
      <c r="K1472" s="1">
        <f t="shared" si="1641"/>
        <v>6.4765625690489229E-2</v>
      </c>
      <c r="L1472" s="1">
        <f t="shared" ref="L1472:O1472" si="1642">IFERROR(L1448/L1419,"-")</f>
        <v>6.8258556621092287E-2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9.9502495941956592</v>
      </c>
      <c r="G1473" s="1">
        <f t="shared" ref="G1473:K1473" si="1643">IFERROR(G1449/G1420,"-")</f>
        <v>7.9797266512003118</v>
      </c>
      <c r="H1473" s="1">
        <f t="shared" si="1643"/>
        <v>5.0239422367072901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0.12391916748597516</v>
      </c>
      <c r="G1474" s="1">
        <f t="shared" si="1645"/>
        <v>0.12446180436185357</v>
      </c>
      <c r="H1474" s="1">
        <f t="shared" si="1645"/>
        <v>0.12620988123888421</v>
      </c>
      <c r="I1474" s="1">
        <f t="shared" si="1645"/>
        <v>0.12934450312102488</v>
      </c>
      <c r="J1474" s="1">
        <f t="shared" si="1645"/>
        <v>0.14628984647120558</v>
      </c>
      <c r="K1474" s="1">
        <f t="shared" si="1645"/>
        <v>0.155511597072168</v>
      </c>
      <c r="L1474" s="1">
        <f t="shared" ref="L1474:O1474" si="1646">IFERROR(L1450/L1421,"-")</f>
        <v>0.163245837241902</v>
      </c>
      <c r="M1474" s="1">
        <f t="shared" si="1646"/>
        <v>0.16705604380427033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8.7465847585616832E-2</v>
      </c>
      <c r="G1475" s="1">
        <f t="shared" si="1647"/>
        <v>8.7831204370965449E-2</v>
      </c>
      <c r="H1475" s="1">
        <f t="shared" si="1647"/>
        <v>8.8429086763409659E-2</v>
      </c>
      <c r="I1475" s="1">
        <f t="shared" si="1647"/>
        <v>9.0654199989318604E-2</v>
      </c>
      <c r="J1475" s="1">
        <f t="shared" si="1647"/>
        <v>0.10227780065507849</v>
      </c>
      <c r="K1475" s="1">
        <f t="shared" si="1647"/>
        <v>0.10845120278171484</v>
      </c>
      <c r="L1475" s="1">
        <f t="shared" ref="L1475:O1475" si="1648">IFERROR(L1451/L1422,"-")</f>
        <v>0.11353595054026482</v>
      </c>
      <c r="M1475" s="1">
        <f t="shared" si="1648"/>
        <v>0.11619290851725926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5.7949527986548593E-2</v>
      </c>
      <c r="G1476" s="1">
        <f t="shared" si="1649"/>
        <v>5.8210836416544606E-2</v>
      </c>
      <c r="H1476" s="1">
        <f t="shared" si="1649"/>
        <v>5.8444419239825698E-2</v>
      </c>
      <c r="I1476" s="1">
        <f t="shared" si="1649"/>
        <v>6.3439145488159127E-2</v>
      </c>
      <c r="J1476" s="1">
        <f t="shared" si="1649"/>
        <v>6.8324243893940081E-2</v>
      </c>
      <c r="K1476" s="1">
        <f t="shared" si="1649"/>
        <v>7.3209798164460729E-2</v>
      </c>
      <c r="L1476" s="1">
        <f t="shared" ref="L1476:O1476" si="1650">IFERROR(L1452/L1423,"-")</f>
        <v>7.511923813932804E-2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3.8646481387947497E-2</v>
      </c>
      <c r="G1477" s="1">
        <f t="shared" si="1651"/>
        <v>3.9037548891207738E-2</v>
      </c>
      <c r="H1477" s="1">
        <f t="shared" si="1651"/>
        <v>3.9518801905118965E-2</v>
      </c>
      <c r="I1477" s="1">
        <f t="shared" si="1651"/>
        <v>4.0955882073480596E-2</v>
      </c>
      <c r="J1477" s="1">
        <f t="shared" si="1651"/>
        <v>4.7329100150133634E-2</v>
      </c>
      <c r="K1477" s="1">
        <f t="shared" si="1651"/>
        <v>4.8697843414147665E-2</v>
      </c>
      <c r="L1477" s="1">
        <f t="shared" ref="L1477:O1477" si="1652">IFERROR(L1453/L1424,"-")</f>
        <v>5.1379015431553057E-2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9.9502495941956592</v>
      </c>
      <c r="G1478" s="1">
        <f t="shared" ref="G1478:K1478" si="1653">IFERROR(G1454/G1430,"-")</f>
        <v>7.9767976048237497</v>
      </c>
      <c r="H1478" s="1">
        <f t="shared" si="1653"/>
        <v>5.0166196207658755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0.12023751974847217</v>
      </c>
      <c r="H1479" s="1">
        <f t="shared" si="1656"/>
        <v>0.12303778790829488</v>
      </c>
      <c r="I1479" s="1">
        <f t="shared" si="1656"/>
        <v>0.1278948429688852</v>
      </c>
      <c r="J1479" s="1">
        <f t="shared" si="1656"/>
        <v>0.13717337841479871</v>
      </c>
      <c r="K1479" s="1">
        <f t="shared" si="1656"/>
        <v>0.14595727460904021</v>
      </c>
      <c r="L1479" s="1">
        <f t="shared" ref="L1479:O1479" si="1657">IFERROR(L1455/L1431,"-")</f>
        <v>0.15345439064821556</v>
      </c>
      <c r="M1479" s="1">
        <f t="shared" si="1657"/>
        <v>0.15688760732888615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8.499807623360886E-2</v>
      </c>
      <c r="H1480" s="1">
        <f t="shared" si="1658"/>
        <v>8.7034581043073961E-2</v>
      </c>
      <c r="I1480" s="1">
        <f t="shared" si="1658"/>
        <v>8.9716423046245275E-2</v>
      </c>
      <c r="J1480" s="1">
        <f t="shared" si="1658"/>
        <v>9.6295556602200683E-2</v>
      </c>
      <c r="K1480" s="1">
        <f t="shared" si="1658"/>
        <v>0.10211469536111389</v>
      </c>
      <c r="L1480" s="1">
        <f t="shared" ref="L1480:O1480" si="1659">IFERROR(L1456/L1432,"-")</f>
        <v>0.11152200996786664</v>
      </c>
      <c r="M1480" s="1">
        <f t="shared" si="1659"/>
        <v>0.11178114522391115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5.642213346123711E-2</v>
      </c>
      <c r="H1481" s="1">
        <f t="shared" si="1660"/>
        <v>5.926728727681678E-2</v>
      </c>
      <c r="I1481" s="1">
        <f t="shared" si="1660"/>
        <v>5.9338811400551146E-2</v>
      </c>
      <c r="J1481" s="1">
        <f t="shared" si="1660"/>
        <v>6.5740602488820923E-2</v>
      </c>
      <c r="K1481" s="1">
        <f t="shared" si="1660"/>
        <v>6.9124673518168048E-2</v>
      </c>
      <c r="L1481" s="1">
        <f t="shared" ref="L1481:O1481" si="1661">IFERROR(L1457/L1433,"-")</f>
        <v>7.0871105841080667E-2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3.7689157759834356E-2</v>
      </c>
      <c r="H1482" s="1">
        <f t="shared" si="1662"/>
        <v>3.8578484512305035E-2</v>
      </c>
      <c r="I1482" s="1">
        <f t="shared" si="1662"/>
        <v>3.9939401362255426E-2</v>
      </c>
      <c r="J1482" s="1">
        <f t="shared" si="1662"/>
        <v>4.4385510998425977E-2</v>
      </c>
      <c r="K1482" s="1">
        <f t="shared" si="1662"/>
        <v>4.6250396784055375E-2</v>
      </c>
      <c r="L1482" s="1">
        <f t="shared" ref="L1482:O1482" si="1663">IFERROR(L1458/L1434,"-")</f>
        <v>4.8570058146685656E-2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2.3862650223964339</v>
      </c>
      <c r="G1497" s="3">
        <f t="shared" ref="G1497:K1497" si="1687">SUM(G1498,G1503,G1508)</f>
        <v>0.67496707394045574</v>
      </c>
      <c r="H1497" s="3">
        <f t="shared" si="1687"/>
        <v>0.64720670936868718</v>
      </c>
      <c r="I1497" s="3">
        <f t="shared" si="1687"/>
        <v>0.70425308614089865</v>
      </c>
      <c r="J1497" s="3">
        <f t="shared" si="1687"/>
        <v>1.0447415681678447</v>
      </c>
      <c r="K1497" s="3">
        <f t="shared" si="1687"/>
        <v>0.89884385051563209</v>
      </c>
      <c r="L1497" s="3">
        <f t="shared" ref="L1497:O1497" si="1688">SUM(L1498,L1503,L1508)</f>
        <v>0.47945624181091878</v>
      </c>
      <c r="M1497" s="3">
        <f t="shared" si="1688"/>
        <v>0.18477937688479881</v>
      </c>
      <c r="N1497" s="3">
        <f t="shared" si="1688"/>
        <v>0.18727802986944472</v>
      </c>
      <c r="O1497" s="3">
        <f t="shared" si="1688"/>
        <v>0.19032986212064418</v>
      </c>
      <c r="P1497" s="3">
        <f>SUM(P1498,P1503,P1508)</f>
        <v>0.18772712242458384</v>
      </c>
      <c r="Q1497" s="3">
        <f>SUM(Q1498,Q1503,Q1508)</f>
        <v>0.19819233047913232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4.9757108924517362E-3</v>
      </c>
      <c r="G1498" s="1">
        <f t="shared" ref="G1498:K1498" si="1690">SUM(G1499:G1502)</f>
        <v>0.1069422959650301</v>
      </c>
      <c r="H1498" s="1">
        <f t="shared" si="1690"/>
        <v>0.10948904282956416</v>
      </c>
      <c r="I1498" s="1">
        <f t="shared" si="1690"/>
        <v>9.6827607955572492E-2</v>
      </c>
      <c r="J1498" s="1">
        <f t="shared" si="1690"/>
        <v>8.3620633868479056E-3</v>
      </c>
      <c r="K1498" s="1">
        <f t="shared" si="1690"/>
        <v>3.0257049476963786E-2</v>
      </c>
      <c r="L1498" s="1">
        <f t="shared" ref="L1498:O1498" si="1691">SUM(L1499:L1502)</f>
        <v>0.10524649549775268</v>
      </c>
      <c r="M1498" s="1">
        <f t="shared" si="1691"/>
        <v>0.16208742354241193</v>
      </c>
      <c r="N1498" s="1">
        <f t="shared" si="1691"/>
        <v>0.15711428634808444</v>
      </c>
      <c r="O1498" s="1">
        <f t="shared" si="1691"/>
        <v>0.15262585158149353</v>
      </c>
      <c r="P1498" s="1">
        <f>SUM(P1499:P1502)</f>
        <v>0.1503735014428518</v>
      </c>
      <c r="Q1498" s="1">
        <f>SUM(Q1499:Q1502)</f>
        <v>0.14620673093263542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3.4890517145050241E-3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0.10447388575741134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0.10587382317831041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9.2784140044459576E-2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3.7139743680839055E-3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2.4991535564873615E-2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9.9726203573042432E-2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0.15546248747673022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0.14945213824121231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0.1434038312422731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0.14056679277576392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0.13400292259789093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6.5870298367956743E-4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1.0737496429656995E-3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1.4948839956892643E-3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1.5736812252463012E-3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1.2962366210256711E-3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1.3524852758774071E-3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1.7611226941332612E-3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2.2742085505265898E-3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2.5347777182482254E-3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3.2701730600112121E-3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3.1325749171224851E-3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4.2882912576082607E-3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4.5542215820112221E-4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7.6995464736895997E-4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1.1952069126146829E-3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1.3744050230843658E-3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1.9078795344851217E-3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2.0656926425171233E-3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1.8255977106824955E-3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2.3367885913186583E-3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2.7476763134440807E-3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3.1845645677657276E-3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3.6325969617753786E-3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4.2696733920772195E-3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3.7253403606602207E-4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6.2470591728411838E-4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9.2512874294979673E-4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1.0953816627822578E-3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1.4439728632532076E-3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1.8473359936956395E-3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1.933571519894496E-3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2.0139389238364321E-3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2.3796940751798228E-3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2.7672827114434938E-3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3.0415367881900289E-3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3.6458436850590032E-3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5.2959802929386404E-4</v>
      </c>
      <c r="J1503" s="1">
        <f t="shared" si="1695"/>
        <v>1.5317450850839383E-3</v>
      </c>
      <c r="K1503" s="1">
        <f t="shared" si="1695"/>
        <v>2.5720457023590713E-3</v>
      </c>
      <c r="L1503" s="1">
        <f t="shared" ref="L1503:O1503" si="1696">SUM(L1504:L1507)</f>
        <v>3.7186401874768045E-3</v>
      </c>
      <c r="M1503" s="1">
        <f t="shared" si="1696"/>
        <v>5.3915544022423217E-3</v>
      </c>
      <c r="N1503" s="1">
        <f t="shared" si="1696"/>
        <v>7.3041432220296212E-3</v>
      </c>
      <c r="O1503" s="1">
        <f t="shared" si="1696"/>
        <v>9.2928417761552005E-3</v>
      </c>
      <c r="P1503" s="1">
        <f>SUM(P1504:P1507)</f>
        <v>9.7954661954126887E-3</v>
      </c>
      <c r="Q1503" s="1">
        <f>SUM(Q1504:Q1507)</f>
        <v>1.3193272294476064E-2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1.5942689792527645E-4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5.2057215577266621E-4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9.0838241332339537E-4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1.3531021361170271E-3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2.0411206587069839E-3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3.1028528864337846E-3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3.9691727823620813E-3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3.8945672156210872E-3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5.4914304930218987E-3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1.4609754474076731E-4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3.98297500346104E-4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6.446925815440462E-4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8.8079315176380708E-4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1.2017304317786057E-3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1.4776080004368403E-3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1.9873421803390345E-3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1.9803365165997791E-3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2.8119435909546341E-3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1.3198829757403045E-4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3.7928783207838402E-4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6.1856393693121862E-4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8.7295394038902781E-4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1.2127840655602189E-3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1.5392160281807565E-3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1.8718941855639171E-3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2.2200245117795616E-3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2.7287872483862056E-3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9.2085289053789866E-5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2.3358759688678419E-4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4.0040677056041085E-4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6.1179095920694214E-4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9.3591924619651316E-4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1.184466306978239E-3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1.4644326278901673E-3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1.7005379514122591E-3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2.161110962113326E-3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2.3812893115039824</v>
      </c>
      <c r="G1508" s="1">
        <f t="shared" ref="G1508:K1508" si="1700">SUM(G1513:G1517)</f>
        <v>0.56802477797542561</v>
      </c>
      <c r="H1508" s="1">
        <f t="shared" si="1700"/>
        <v>0.53771766653912301</v>
      </c>
      <c r="I1508" s="1">
        <f t="shared" si="1700"/>
        <v>0.60689588015603224</v>
      </c>
      <c r="J1508" s="1">
        <f t="shared" si="1700"/>
        <v>1.0348477596959129</v>
      </c>
      <c r="K1508" s="1">
        <f t="shared" si="1700"/>
        <v>0.86601475533630923</v>
      </c>
      <c r="L1508" s="1">
        <f t="shared" ref="L1508:O1508" si="1701">SUM(L1513:L1517)</f>
        <v>0.37049110612568931</v>
      </c>
      <c r="M1508" s="1">
        <f t="shared" si="1701"/>
        <v>1.7300398940144561E-2</v>
      </c>
      <c r="N1508" s="1">
        <f t="shared" si="1701"/>
        <v>2.2859600299330648E-2</v>
      </c>
      <c r="O1508" s="1">
        <f t="shared" si="1701"/>
        <v>2.8411168762995449E-2</v>
      </c>
      <c r="P1508" s="1">
        <f>SUM(P1513:P1517)</f>
        <v>2.7558154786319334E-2</v>
      </c>
      <c r="Q1508" s="1">
        <f>SUM(Q1513:Q1517)</f>
        <v>3.8792327252020822E-2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2.2509292429007486</v>
      </c>
      <c r="G1509" s="1">
        <f t="shared" ref="G1509:K1509" si="1702">IF(G1508-G1510&lt;0,0,G1508-G1510)</f>
        <v>0.53692887607608808</v>
      </c>
      <c r="H1509" s="1">
        <f t="shared" si="1702"/>
        <v>0.50828276209495582</v>
      </c>
      <c r="I1509" s="1">
        <f t="shared" si="1702"/>
        <v>0.5736600816194013</v>
      </c>
      <c r="J1509" s="1">
        <f t="shared" si="1702"/>
        <v>0.96383977765002349</v>
      </c>
      <c r="K1509" s="1">
        <f t="shared" si="1702"/>
        <v>0.61122125194991561</v>
      </c>
      <c r="L1509" s="1">
        <f t="shared" ref="L1509:O1509" si="1703">IF(L1508-L1510&lt;0,0,L1508-L1510)</f>
        <v>0.27764697894562218</v>
      </c>
      <c r="M1509" s="1">
        <f t="shared" si="1703"/>
        <v>0</v>
      </c>
      <c r="N1509" s="1">
        <f t="shared" si="1703"/>
        <v>0</v>
      </c>
      <c r="O1509" s="1">
        <f t="shared" si="1703"/>
        <v>0</v>
      </c>
      <c r="P1509" s="1">
        <f>IF(P1508-P1510&lt;0,0,P1508-P1510)</f>
        <v>0</v>
      </c>
      <c r="Q1509" s="1">
        <f>IF(Q1508-Q1510&lt;0,0,Q1508-Q1510)</f>
        <v>0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0.13036006860323388</v>
      </c>
      <c r="G1510" s="1">
        <f t="shared" ref="G1510" si="1706">SUM(G1511:G1512)</f>
        <v>3.1095901899337482E-2</v>
      </c>
      <c r="H1510" s="1">
        <f t="shared" ref="H1510" si="1707">SUM(H1511:H1512)</f>
        <v>2.9434904444167163E-2</v>
      </c>
      <c r="I1510" s="1">
        <f t="shared" ref="I1510" si="1708">SUM(I1511:I1512)</f>
        <v>3.323579853663098E-2</v>
      </c>
      <c r="J1510" s="1">
        <f t="shared" ref="J1510" si="1709">SUM(J1511:J1512)</f>
        <v>7.100798204588947E-2</v>
      </c>
      <c r="K1510" s="1">
        <f t="shared" ref="K1510" si="1710">SUM(K1511:K1512)</f>
        <v>0.25479350338639367</v>
      </c>
      <c r="L1510" s="1">
        <f t="shared" ref="L1510:O1510" si="1711">SUM(L1511:L1512)</f>
        <v>9.2844127180067099E-2</v>
      </c>
      <c r="M1510" s="1">
        <f t="shared" si="1711"/>
        <v>1.7394688384339316E-2</v>
      </c>
      <c r="N1510" s="1">
        <f t="shared" si="1711"/>
        <v>2.2914135925243689E-2</v>
      </c>
      <c r="O1510" s="1">
        <f t="shared" si="1711"/>
        <v>2.8501306128123544E-2</v>
      </c>
      <c r="P1510" s="1">
        <f>SUM(P1511:P1512)</f>
        <v>2.7640132542562156E-2</v>
      </c>
      <c r="Q1510" s="1">
        <f>SUM(Q1511:Q1512)</f>
        <v>3.8902826157813652E-2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0.13036006860323388</v>
      </c>
      <c r="G1511" s="1">
        <f>[1]Transport!C$25/SUM([1]Transport!C$21,[1]Transport!C$25)*G1508*(G$35+G$600)/(G$35+G$600+G$39)</f>
        <v>3.1095901899337482E-2</v>
      </c>
      <c r="H1511" s="1">
        <f>[1]Transport!D$25/SUM([1]Transport!D$21,[1]Transport!D$25)*H1508*(H$35+H$600)/(H$35+H$600+H$39)</f>
        <v>2.9434904444167163E-2</v>
      </c>
      <c r="I1511" s="1">
        <f>[1]Transport!E$25/SUM([1]Transport!E$21,[1]Transport!E$25)*I1508*(I$35+I$600)/(I$35+I$600+I$39)</f>
        <v>3.323579853663098E-2</v>
      </c>
      <c r="J1511" s="1">
        <f>[1]Transport!F$25/SUM([1]Transport!F$21,[1]Transport!F$25)*J1508*(J$35+J$600)/(J$35+J$600+J$39)</f>
        <v>7.100798204588947E-2</v>
      </c>
      <c r="K1511" s="1">
        <f>[1]Transport!G$25/SUM([1]Transport!G$21,[1]Transport!G$25)*K1508*(K$35+K$600)/(K$35+K$600+K$39)</f>
        <v>4.8056634873016944E-2</v>
      </c>
      <c r="L1511" s="1">
        <f>[1]Transport!H$25/SUM([1]Transport!H$21,[1]Transport!H$25)*L1508*(L$35+L$600)/(L$35+L$600+L$39)</f>
        <v>2.1358862481311608E-2</v>
      </c>
      <c r="M1511" s="1">
        <f>[1]Transport!I$25/SUM([1]Transport!I$21,[1]Transport!I$25)*M1508*(M$35+M$600)/(M$35+M$600+M$39)</f>
        <v>1.0978740354007397E-2</v>
      </c>
      <c r="N1511" s="1">
        <f>[1]Transport!J$25/SUM([1]Transport!J$21,[1]Transport!J$25)*N1508*(N$35+N$600)/(N$35+N$600+N$39)</f>
        <v>1.9366780480595775E-2</v>
      </c>
      <c r="O1511" s="1">
        <f>[1]Transport!K$25/SUM([1]Transport!K$21,[1]Transport!K$25)*O1508*(O$35+O$600)/(O$35+O$600+O$39)</f>
        <v>2.2332889366088949E-2</v>
      </c>
      <c r="P1511" s="1">
        <f>[1]Transport!L$25/SUM([1]Transport!L$21,[1]Transport!L$25)*P1508*(P$35+P$600)/(P$35+P$600+P$39)</f>
        <v>2.2144883192418023E-2</v>
      </c>
      <c r="Q1511" s="1">
        <f>[1]Transport!M$25/SUM([1]Transport!M$21,[1]Transport!M$25)*Q1508*(Q$35+Q$600)/(Q$35+Q$600+Q$39)</f>
        <v>3.1863075694656656E-2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0.20673686851337672</v>
      </c>
      <c r="L1512" s="1">
        <f>(L$39+L$719)/([1]Transport!H$21+[1]Transport!H$25)*L1508</f>
        <v>7.1485264698755491E-2</v>
      </c>
      <c r="M1512" s="1">
        <f>(M$39+M$719)/([1]Transport!I$21+[1]Transport!I$25)*M1508</f>
        <v>6.4159480303319187E-3</v>
      </c>
      <c r="N1512" s="1">
        <f>(N$39+N$719)/([1]Transport!J$21+[1]Transport!J$25)*N1508</f>
        <v>3.5473554446479151E-3</v>
      </c>
      <c r="O1512" s="1">
        <f>(O$39+O$719)/([1]Transport!K$21+[1]Transport!K$25)*O1508</f>
        <v>6.1684167620345938E-3</v>
      </c>
      <c r="P1512" s="1">
        <f>(P$39+P$719)/([1]Transport!L$21+[1]Transport!L$25)*P1508</f>
        <v>5.4952493501441331E-3</v>
      </c>
      <c r="Q1512" s="1">
        <f>(Q$39+Q$719)/([1]Transport!M$21+[1]Transport!M$25)*Q1508</f>
        <v>7.0397504631569963E-3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1.9400580682984241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4.0651574994570699E-2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6.9742586484361057E-3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6.9239028591012884E-3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4.3338209976751516E-2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0.2647743552888504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0.26961921483526552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0.34760928364996529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0.87063084315355288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0.77095942750406743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0.35062830292375458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1.0134256601026693E-2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1.4224426448099747E-2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1.8094777219040379E-2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1.6095638132311758E-2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2.3453169935916542E-2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0.10898582695396196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0.11807910520403923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0.11775351231328796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0.10480460532131908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1.3200254794469374E-2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2.7205343620126782E-3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2.6454125937989594E-3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2.4004213845635024E-3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2.9293582786871037E-3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3.8624526854059179E-3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4.0586972613350907E-3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5.8392003689900201E-3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0.17552697648554003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9.7481046002852664E-2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9.6731890061049014E-2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9.9081532894511617E-2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0.10045701902261055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4.4013987498730762E-2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2.5651173288520767E-3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2.6358036162998349E-3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3.2179691293646303E-3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3.6167609692614611E-3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4.2485723200314067E-3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5.483104472643093E-3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0.1133802297893049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4.703869648511258E-2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4.663879068108448E-2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4.8476555431134945E-2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5.0559642725280164E-2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4.8320805971498362E-2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1.4652273279283709E-2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2.1299173382545323E-3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2.4878464431791663E-3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2.837177889287691E-3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3.1552470726410814E-3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4.0168524744711633E-3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1.9497612602187295</v>
      </c>
      <c r="G1518" s="3">
        <f t="shared" ref="G1518:K1518" si="1714">SUM(G1519:G1531)</f>
        <v>1.9523084039362608</v>
      </c>
      <c r="H1518" s="3">
        <f t="shared" si="1714"/>
        <v>1.9558108953404842</v>
      </c>
      <c r="I1518" s="3">
        <f t="shared" si="1714"/>
        <v>1.9616218623115089</v>
      </c>
      <c r="J1518" s="3">
        <f t="shared" si="1714"/>
        <v>1.9646819222888505</v>
      </c>
      <c r="K1518" s="3">
        <f t="shared" si="1714"/>
        <v>1.9689897555635978</v>
      </c>
      <c r="L1518" s="3">
        <f t="shared" ref="L1518:O1518" si="1715">SUM(L1519:L1531)</f>
        <v>1.9446762513277709</v>
      </c>
      <c r="M1518" s="3">
        <f t="shared" si="1715"/>
        <v>1.9203030800109331</v>
      </c>
      <c r="N1518" s="3">
        <f t="shared" si="1715"/>
        <v>1.8788376081140761</v>
      </c>
      <c r="O1518" s="3">
        <f t="shared" si="1715"/>
        <v>1.8368516027011321</v>
      </c>
      <c r="P1518" s="3">
        <f>SUM(P1519:P1531)</f>
        <v>1.8026712595139447</v>
      </c>
      <c r="Q1518" s="3">
        <f>SUM(Q1519:Q1531)</f>
        <v>1.7696455169262408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3.8724730321891644E-2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1.1652774041129079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1.1811672573223675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1.035257532617446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4.2294255373373495E-2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0.29084942561371419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1.1718799588939972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1.8414238782172225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1.7764183379969536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1.7084935271363644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1.6746934409442533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1.5964923941889977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4.1396349488728784E-3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6.7612986507253241E-3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9.4419819527785734E-3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9.9671623520995508E-3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8.3541192995441969E-3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8.8609405697705357E-3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1.1635058286953503E-2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1.5205177790510479E-2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1.7063925753691828E-2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2.2062710582242809E-2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2.1134384176423257E-2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2.8931596943878129E-2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1.8627418769980896E-3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3.1573160302467811E-3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4.9218887538314184E-3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5.6823286620462932E-3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7.9603830450721766E-3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8.7294812219354187E-3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7.8754222288514829E-3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1.0201801618103086E-2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1.2089664758257609E-2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1.4104158271024035E-2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1.6125068476714615E-2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1.895304558830076E-2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1.4026105700115376E-3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2.3588076891352412E-3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3.507799591940908E-3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4.1748842413138476E-3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5.5515626370704636E-3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7.1667733902218839E-3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7.6264163812695988E-3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8.1294757280928626E-3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9.6847348875573943E-3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1.1341445829286546E-2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1.2519786950553479E-2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1.5034576089074419E-2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7.3960018364469101E-4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2.4419451715938182E-3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4.316988838355993E-3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6.5167515819040929E-3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1.0001220369500446E-2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1.5296623316276695E-2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1.9598216584123047E-2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1.9229843591677748E-2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2.7114527399045081E-2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3.9459293755362906E-4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1.0859869404015168E-3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1.7757628226533996E-3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2.457121088567106E-3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3.4013859841236379E-3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4.2188006690631668E-3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5.6895861970372701E-3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5.669529596766679E-3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8.0503476453227391E-3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2.3238500278365906E-4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6.7488965451209125E-4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1.1099491139812915E-3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1.5833307430412364E-3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2.2312013901726138E-3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2.8585992172949944E-3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3.501582234853765E-3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4.1630459395528121E-3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5.1170906510358783E-3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1.4384101344325201E-4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3.689816903874339E-4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6.3927005692685098E-4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9.8806101110733178E-4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1.5319727912497388E-3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1.959489315231276E-3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2.4414570709558655E-3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2.8481525328575255E-3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3.6263130921920786E-3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1.4961050846162798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3.2002478009267095E-2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5.6585519698925521E-3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5.8959195073031417E-3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8.2684261515977409E-2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0.50926666016297606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0.51878244594332323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0.678035593829314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1.7734330970636516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1.5772626837652473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0.7188883424868957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2.1514469831517669E-2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3.1068517193111496E-2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3.959641228583017E-2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3.5221739166808416E-2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5.1322067961964028E-2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0.12018553582690608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0.13039839156006194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0.13005130573505455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0.11582648249057408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1.4772314857998166E-2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3.2104693259697652E-3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3.1828625424870599E-3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2.9572072186797326E-3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3.6672411851710707E-3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4.8573351877813538E-3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5.1041280320467909E-3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7.3432494145414589E-3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0.12803411244297294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7.1254696555934249E-2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7.0714929568694837E-2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7.245246660738322E-2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7.3496297148667927E-2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3.2307377602994798E-2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2.0203575721564246E-3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2.1230518053419927E-3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2.6321224494190499E-3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2.9955412969687703E-3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3.5320413008329771E-3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4.558366904300299E-3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7.662254809881909E-2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3.1831351165006301E-2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3.1564734502600743E-2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3.2819072866603669E-2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3.4248089406577732E-2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3.2760633241826383E-2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1.0022568510540206E-2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1.5822372664184255E-3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1.8795513720479512E-3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2.1696300246639962E-3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2.4300988054570395E-3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3.1019410475882614E-3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11.098927012431899</v>
      </c>
      <c r="G1533" s="1">
        <f t="shared" si="1719"/>
        <v>11.153767237285356</v>
      </c>
      <c r="H1533" s="1">
        <f t="shared" si="1719"/>
        <v>11.156367285736636</v>
      </c>
      <c r="I1533" s="1">
        <f t="shared" si="1719"/>
        <v>11.157699280516901</v>
      </c>
      <c r="J1533" s="1">
        <f t="shared" si="1719"/>
        <v>11.387869484730377</v>
      </c>
      <c r="K1533" s="1">
        <f t="shared" si="1719"/>
        <v>11.637917360408704</v>
      </c>
      <c r="L1533" s="1">
        <f t="shared" ref="L1533:O1533" si="1720">IFERROR(L1519/L1499,"-")</f>
        <v>11.750973334061369</v>
      </c>
      <c r="M1533" s="1">
        <f t="shared" si="1720"/>
        <v>11.844811620506514</v>
      </c>
      <c r="N1533" s="1">
        <f t="shared" si="1720"/>
        <v>11.886202224352624</v>
      </c>
      <c r="O1533" s="1">
        <f t="shared" si="1720"/>
        <v>11.913862498205894</v>
      </c>
      <c r="P1533" s="1">
        <f t="shared" ref="P1533:Q1536" si="1721">IFERROR(P1519/P1499,"-")</f>
        <v>11.913862498205896</v>
      </c>
      <c r="Q1533" s="1">
        <f t="shared" si="1721"/>
        <v>11.913862498205878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6.2845243629360041</v>
      </c>
      <c r="G1534" s="1">
        <f t="shared" si="1719"/>
        <v>6.2969042132117492</v>
      </c>
      <c r="H1534" s="1">
        <f t="shared" si="1719"/>
        <v>6.3161970962335738</v>
      </c>
      <c r="I1534" s="1">
        <f t="shared" si="1719"/>
        <v>6.3336603323456204</v>
      </c>
      <c r="J1534" s="1">
        <f t="shared" si="1719"/>
        <v>6.4449030092467581</v>
      </c>
      <c r="K1534" s="1">
        <f t="shared" si="1719"/>
        <v>6.5515985481040575</v>
      </c>
      <c r="L1534" s="1">
        <f t="shared" ref="L1534:O1534" si="1722">IFERROR(L1520/L1500,"-")</f>
        <v>6.6066142499399856</v>
      </c>
      <c r="M1534" s="1">
        <f t="shared" si="1722"/>
        <v>6.6859205972951514</v>
      </c>
      <c r="N1534" s="1">
        <f t="shared" si="1722"/>
        <v>6.7319219475720491</v>
      </c>
      <c r="O1534" s="1">
        <f t="shared" si="1722"/>
        <v>6.7466492376299998</v>
      </c>
      <c r="P1534" s="1">
        <f t="shared" si="1721"/>
        <v>6.7466492376299945</v>
      </c>
      <c r="Q1534" s="1">
        <f t="shared" si="1721"/>
        <v>6.7466492376299909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4.0901432735634939</v>
      </c>
      <c r="G1535" s="1">
        <f t="shared" si="1719"/>
        <v>4.1006519553271881</v>
      </c>
      <c r="H1535" s="1">
        <f t="shared" si="1719"/>
        <v>4.1180223289238649</v>
      </c>
      <c r="I1535" s="1">
        <f t="shared" si="1719"/>
        <v>4.1343916579221434</v>
      </c>
      <c r="J1535" s="1">
        <f t="shared" si="1719"/>
        <v>4.1723719454962547</v>
      </c>
      <c r="K1535" s="1">
        <f t="shared" si="1719"/>
        <v>4.2259342180249142</v>
      </c>
      <c r="L1535" s="1">
        <f t="shared" ref="L1535:O1535" si="1723">IFERROR(L1521/L1501,"-")</f>
        <v>4.3138869986352439</v>
      </c>
      <c r="M1535" s="1">
        <f t="shared" si="1723"/>
        <v>4.3657358034028109</v>
      </c>
      <c r="N1535" s="1">
        <f t="shared" si="1723"/>
        <v>4.3999595946233541</v>
      </c>
      <c r="O1535" s="1">
        <f t="shared" si="1723"/>
        <v>4.4289126412404416</v>
      </c>
      <c r="P1535" s="1">
        <f t="shared" si="1721"/>
        <v>4.4389918965394175</v>
      </c>
      <c r="Q1535" s="1">
        <f t="shared" si="1721"/>
        <v>4.4389918965394211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3.7650534829600404</v>
      </c>
      <c r="G1536" s="1">
        <f t="shared" si="1719"/>
        <v>3.7758689710993205</v>
      </c>
      <c r="H1536" s="1">
        <f t="shared" si="1719"/>
        <v>3.7916880419866743</v>
      </c>
      <c r="I1536" s="1">
        <f t="shared" si="1719"/>
        <v>3.8113512241109513</v>
      </c>
      <c r="J1536" s="1">
        <f t="shared" si="1719"/>
        <v>3.8446447148342084</v>
      </c>
      <c r="K1536" s="1">
        <f t="shared" si="1719"/>
        <v>3.879518081539993</v>
      </c>
      <c r="L1536" s="1">
        <f t="shared" ref="L1536:O1536" si="1724">IFERROR(L1522/L1502,"-")</f>
        <v>3.944212201514909</v>
      </c>
      <c r="M1536" s="1">
        <f t="shared" si="1724"/>
        <v>4.0366048999175712</v>
      </c>
      <c r="N1536" s="1">
        <f t="shared" si="1724"/>
        <v>4.0697394629709125</v>
      </c>
      <c r="O1536" s="1">
        <f t="shared" si="1724"/>
        <v>4.0984051909067594</v>
      </c>
      <c r="P1536" s="1">
        <f t="shared" si="1721"/>
        <v>4.1162701037076097</v>
      </c>
      <c r="Q1536" s="1">
        <f t="shared" si="1721"/>
        <v>4.1237577328637185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4.6391179485367795</v>
      </c>
      <c r="J1537" s="1">
        <f t="shared" si="1725"/>
        <v>4.6908870259672808</v>
      </c>
      <c r="K1537" s="1">
        <f t="shared" si="1725"/>
        <v>4.7523914763628206</v>
      </c>
      <c r="L1537" s="1">
        <f t="shared" ref="L1537:O1537" si="1726">IFERROR(L1523/L1504,"-")</f>
        <v>4.8161564511346482</v>
      </c>
      <c r="M1537" s="1">
        <f t="shared" si="1726"/>
        <v>4.8998672992884469</v>
      </c>
      <c r="N1537" s="1">
        <f t="shared" si="1726"/>
        <v>4.9298577393585772</v>
      </c>
      <c r="O1537" s="1">
        <f t="shared" si="1726"/>
        <v>4.9376073198960153</v>
      </c>
      <c r="P1537" s="1">
        <f t="shared" ref="P1537:Q1540" si="1727">IFERROR(P1523/P1504,"-")</f>
        <v>4.9376073198960215</v>
      </c>
      <c r="Q1537" s="1">
        <f t="shared" si="1727"/>
        <v>4.93760731989601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2.7008868509993595</v>
      </c>
      <c r="J1538" s="1">
        <f t="shared" si="1725"/>
        <v>2.7265723220904956</v>
      </c>
      <c r="K1538" s="1">
        <f t="shared" si="1725"/>
        <v>2.7544334671890081</v>
      </c>
      <c r="L1538" s="1">
        <f t="shared" ref="L1538:O1538" si="1728">IFERROR(L1524/L1505,"-")</f>
        <v>2.7896687021767468</v>
      </c>
      <c r="M1538" s="1">
        <f t="shared" si="1728"/>
        <v>2.8304067985442125</v>
      </c>
      <c r="N1538" s="1">
        <f t="shared" si="1728"/>
        <v>2.8551555404518112</v>
      </c>
      <c r="O1538" s="1">
        <f t="shared" si="1728"/>
        <v>2.8629122117594483</v>
      </c>
      <c r="P1538" s="1">
        <f t="shared" si="1727"/>
        <v>2.8629122117594505</v>
      </c>
      <c r="Q1538" s="1">
        <f t="shared" si="1727"/>
        <v>2.8629122117594492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1.7606485351727297</v>
      </c>
      <c r="J1539" s="1">
        <f t="shared" si="1725"/>
        <v>1.7793601519297297</v>
      </c>
      <c r="K1539" s="1">
        <f t="shared" si="1725"/>
        <v>1.794396743347022</v>
      </c>
      <c r="L1539" s="1">
        <f t="shared" ref="L1539:O1539" si="1729">IFERROR(L1525/L1506,"-")</f>
        <v>1.8137620666854799</v>
      </c>
      <c r="M1539" s="1">
        <f t="shared" si="1729"/>
        <v>1.8397350802444452</v>
      </c>
      <c r="N1539" s="1">
        <f t="shared" si="1729"/>
        <v>1.857178696789985</v>
      </c>
      <c r="O1539" s="1">
        <f t="shared" si="1729"/>
        <v>1.8706090663981076</v>
      </c>
      <c r="P1539" s="1">
        <f t="shared" si="1727"/>
        <v>1.8752252137142997</v>
      </c>
      <c r="Q1539" s="1">
        <f t="shared" si="1727"/>
        <v>1.8752252137142997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1.5620411785777208</v>
      </c>
      <c r="J1540" s="1">
        <f t="shared" si="1725"/>
        <v>1.5796287786901324</v>
      </c>
      <c r="K1540" s="1">
        <f t="shared" si="1725"/>
        <v>1.5965515668781678</v>
      </c>
      <c r="L1540" s="1">
        <f t="shared" ref="L1540:O1540" si="1730">IFERROR(L1526/L1507,"-")</f>
        <v>1.6150304221365814</v>
      </c>
      <c r="M1540" s="1">
        <f t="shared" si="1730"/>
        <v>1.6368642887466314</v>
      </c>
      <c r="N1540" s="1">
        <f t="shared" si="1730"/>
        <v>1.6543225448347647</v>
      </c>
      <c r="O1540" s="1">
        <f t="shared" si="1730"/>
        <v>1.6671692670992408</v>
      </c>
      <c r="P1540" s="1">
        <f t="shared" si="1727"/>
        <v>1.6748538487436861</v>
      </c>
      <c r="Q1540" s="1">
        <f t="shared" si="1727"/>
        <v>1.6779856082197409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0.77116510534577754</v>
      </c>
      <c r="G1541" s="1">
        <f t="shared" si="1731"/>
        <v>0.78723832996731979</v>
      </c>
      <c r="H1541" s="1">
        <f t="shared" si="1731"/>
        <v>0.81134816689963385</v>
      </c>
      <c r="I1541" s="1">
        <f t="shared" si="1731"/>
        <v>0.8515312284534885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1.9078836334110896</v>
      </c>
      <c r="G1542" s="1">
        <f t="shared" si="1731"/>
        <v>1.9233987355286035</v>
      </c>
      <c r="H1542" s="1">
        <f t="shared" si="1731"/>
        <v>1.9241300968118826</v>
      </c>
      <c r="I1542" s="1">
        <f t="shared" si="1731"/>
        <v>1.9505681399236752</v>
      </c>
      <c r="J1542" s="1">
        <f t="shared" si="1731"/>
        <v>2.0369518390136698</v>
      </c>
      <c r="K1542" s="1">
        <f t="shared" si="1731"/>
        <v>2.0458439542941136</v>
      </c>
      <c r="L1542" s="1">
        <f t="shared" ref="L1542:O1542" si="1734">IFERROR(L1528/L1514,"-")</f>
        <v>2.050286119210464</v>
      </c>
      <c r="M1542" s="1">
        <f t="shared" si="1734"/>
        <v>2.1229450445667672</v>
      </c>
      <c r="N1542" s="1">
        <f t="shared" si="1734"/>
        <v>2.1841666028834483</v>
      </c>
      <c r="O1542" s="1">
        <f t="shared" si="1734"/>
        <v>2.1882785185199469</v>
      </c>
      <c r="P1542" s="1">
        <f t="shared" si="1733"/>
        <v>2.1882785185199518</v>
      </c>
      <c r="Q1542" s="1">
        <f t="shared" si="1733"/>
        <v>2.1882785185199478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1.1027629847473206</v>
      </c>
      <c r="G1543" s="1">
        <f t="shared" si="1731"/>
        <v>1.1043307902336754</v>
      </c>
      <c r="H1543" s="1">
        <f t="shared" si="1731"/>
        <v>1.1044367440102154</v>
      </c>
      <c r="I1543" s="1">
        <f t="shared" si="1731"/>
        <v>1.1051659622729666</v>
      </c>
      <c r="J1543" s="1">
        <f t="shared" si="1731"/>
        <v>1.1190931605492533</v>
      </c>
      <c r="K1543" s="1">
        <f t="shared" si="1731"/>
        <v>1.1800877690788028</v>
      </c>
      <c r="L1543" s="1">
        <f t="shared" ref="L1543:O1543" si="1735">IFERROR(L1529/L1515,"-")</f>
        <v>1.2031629961798482</v>
      </c>
      <c r="M1543" s="1">
        <f t="shared" si="1735"/>
        <v>1.2319533718941091</v>
      </c>
      <c r="N1543" s="1">
        <f t="shared" si="1735"/>
        <v>1.2518923382819105</v>
      </c>
      <c r="O1543" s="1">
        <f t="shared" si="1735"/>
        <v>1.2575779131572404</v>
      </c>
      <c r="P1543" s="1">
        <f t="shared" si="1733"/>
        <v>1.2575779131572407</v>
      </c>
      <c r="Q1543" s="1">
        <f t="shared" si="1733"/>
        <v>1.2575779131572407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0.72942698043636867</v>
      </c>
      <c r="G1544" s="1">
        <f t="shared" si="1731"/>
        <v>0.73095949907891911</v>
      </c>
      <c r="H1544" s="1">
        <f t="shared" si="1731"/>
        <v>0.73104050302403412</v>
      </c>
      <c r="I1544" s="1">
        <f t="shared" si="1731"/>
        <v>0.73124087295379891</v>
      </c>
      <c r="J1544" s="1">
        <f t="shared" si="1731"/>
        <v>0.7316193319664962</v>
      </c>
      <c r="K1544" s="1">
        <f t="shared" si="1731"/>
        <v>0.73402523695283117</v>
      </c>
      <c r="L1544" s="1">
        <f t="shared" ref="L1544:O1544" si="1736">IFERROR(L1530/L1516,"-")</f>
        <v>0.78762774296198024</v>
      </c>
      <c r="M1544" s="1">
        <f t="shared" si="1736"/>
        <v>0.80546661071903081</v>
      </c>
      <c r="N1544" s="1">
        <f t="shared" si="1736"/>
        <v>0.817945214390154</v>
      </c>
      <c r="O1544" s="1">
        <f t="shared" si="1736"/>
        <v>0.8282386705750302</v>
      </c>
      <c r="P1544" s="1">
        <f t="shared" si="1733"/>
        <v>0.83134781163543126</v>
      </c>
      <c r="Q1544" s="1">
        <f t="shared" si="1733"/>
        <v>0.83134781163543459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0.67580166525687235</v>
      </c>
      <c r="G1545" s="1">
        <f t="shared" si="1731"/>
        <v>0.67670563904934533</v>
      </c>
      <c r="H1545" s="1">
        <f t="shared" si="1731"/>
        <v>0.67679144423876769</v>
      </c>
      <c r="I1545" s="1">
        <f t="shared" si="1731"/>
        <v>0.6770091763889029</v>
      </c>
      <c r="J1545" s="1">
        <f t="shared" si="1731"/>
        <v>0.67737997265264405</v>
      </c>
      <c r="K1545" s="1">
        <f t="shared" si="1731"/>
        <v>0.67798192896761655</v>
      </c>
      <c r="L1545" s="1">
        <f t="shared" ref="L1545:O1545" si="1737">IFERROR(L1531/L1517,"-")</f>
        <v>0.68402822684932674</v>
      </c>
      <c r="M1545" s="1">
        <f t="shared" si="1737"/>
        <v>0.74286322666168314</v>
      </c>
      <c r="N1545" s="1">
        <f t="shared" si="1737"/>
        <v>0.75549332122207358</v>
      </c>
      <c r="O1545" s="1">
        <f t="shared" si="1737"/>
        <v>0.76471413119912235</v>
      </c>
      <c r="P1545" s="1">
        <f t="shared" si="1733"/>
        <v>0.77017702560545898</v>
      </c>
      <c r="Q1545" s="1">
        <f t="shared" si="1733"/>
        <v>0.77223175790060494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16.720379036583463</v>
      </c>
      <c r="G1546" s="3">
        <f t="shared" ref="G1546:K1546" si="1738">G1547+G1550+G1552+G1559+G1567</f>
        <v>15.545006869616245</v>
      </c>
      <c r="H1546" s="3">
        <f t="shared" si="1738"/>
        <v>10.466726208641832</v>
      </c>
      <c r="I1546" s="3">
        <f t="shared" si="1738"/>
        <v>10.080142551216962</v>
      </c>
      <c r="J1546" s="3">
        <f t="shared" si="1738"/>
        <v>7.6835099453215943</v>
      </c>
      <c r="K1546" s="3">
        <f t="shared" si="1738"/>
        <v>7.3597457926778551</v>
      </c>
      <c r="L1546" s="3">
        <f t="shared" ref="L1546:O1546" si="1739">L1547+L1550+L1552+L1559+L1567</f>
        <v>7.6659183983564061</v>
      </c>
      <c r="M1546" s="3">
        <f t="shared" si="1739"/>
        <v>7.9727838321529489</v>
      </c>
      <c r="N1546" s="3">
        <f t="shared" si="1739"/>
        <v>8.3461206329225028</v>
      </c>
      <c r="O1546" s="3">
        <f t="shared" si="1739"/>
        <v>8.870513306860925</v>
      </c>
      <c r="P1546" s="3">
        <f>P1547+P1550+P1552+P1559+P1567</f>
        <v>9.4526910251077325</v>
      </c>
      <c r="Q1546" s="3">
        <f>Q1547+Q1550+Q1552+Q1559+Q1567</f>
        <v>10.092637776289278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7.4732015889420356E-2</v>
      </c>
      <c r="G1547" s="1">
        <f t="shared" ref="G1547:K1547" si="1742">SUM(G1548:G1549)</f>
        <v>0.24158629830157097</v>
      </c>
      <c r="H1547" s="1">
        <f t="shared" si="1742"/>
        <v>3.8629935067532304</v>
      </c>
      <c r="I1547" s="1">
        <f t="shared" si="1742"/>
        <v>3.9241719147608238</v>
      </c>
      <c r="J1547" s="1">
        <f t="shared" si="1742"/>
        <v>6.3458693867608469</v>
      </c>
      <c r="K1547" s="1">
        <f t="shared" si="1742"/>
        <v>7.3582075017459401</v>
      </c>
      <c r="L1547" s="1">
        <f t="shared" ref="L1547:O1547" si="1743">SUM(L1548:L1549)</f>
        <v>7.6657697992634688</v>
      </c>
      <c r="M1547" s="1">
        <f t="shared" si="1743"/>
        <v>7.9726405685057991</v>
      </c>
      <c r="N1547" s="1">
        <f t="shared" si="1743"/>
        <v>8.3459789020411623</v>
      </c>
      <c r="O1547" s="1">
        <f t="shared" si="1743"/>
        <v>8.8703725913096765</v>
      </c>
      <c r="P1547" s="1">
        <f>SUM(P1548:P1549)</f>
        <v>9.4525498988521015</v>
      </c>
      <c r="Q1547" s="1">
        <f>SUM(Q1548:Q1549)</f>
        <v>10.092485171847597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4.0068554026600693E-2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3.4222127380711162E-2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2.6419598282342388E-2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1.2840780617881093E-2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3.4663461862819663E-2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0.20736417092085982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3.8365739084708879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3.9113311341429426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6.3458693867608469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7.3582075017459401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7.6657697992634688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7.9726405685057991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8.3459789020411623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8.8703725913096765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9.4525498988521015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10.092485171847597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2.6059454371911498E-4</v>
      </c>
      <c r="H1550" s="1">
        <f t="shared" si="1745"/>
        <v>3.7288832201973378E-4</v>
      </c>
      <c r="I1550" s="1">
        <f t="shared" si="1745"/>
        <v>1.8033757063383953E-4</v>
      </c>
      <c r="J1550" s="1">
        <f t="shared" si="1745"/>
        <v>1.6625828766382659E-4</v>
      </c>
      <c r="K1550" s="1">
        <f t="shared" si="1745"/>
        <v>1.5364115104488015E-4</v>
      </c>
      <c r="L1550" s="1">
        <f t="shared" si="1745"/>
        <v>1.4859909293768767E-4</v>
      </c>
      <c r="M1550" s="1">
        <f t="shared" si="1745"/>
        <v>1.4326364715005528E-4</v>
      </c>
      <c r="N1550" s="1">
        <f t="shared" si="1745"/>
        <v>1.4173088133982077E-4</v>
      </c>
      <c r="O1550" s="1">
        <f t="shared" si="1745"/>
        <v>1.4071555124774553E-4</v>
      </c>
      <c r="P1550" s="1">
        <f>P1551</f>
        <v>1.4112625563146209E-4</v>
      </c>
      <c r="Q1550" s="1">
        <f>Q1551</f>
        <v>1.5260444168114658E-4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2.6059454371911498E-4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3.7288832201973378E-4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1.8033757063383953E-4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1.6625828766382659E-4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1.5364115104488015E-4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1.4859909293768767E-4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1.4326364715005528E-4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1.4173088133982077E-4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1.4071555124774553E-4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1.4112625563146209E-4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1.5260444168114658E-4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1.0964664390850085</v>
      </c>
      <c r="G1552" s="1">
        <f t="shared" ref="G1552:K1552" si="1746">SUM(G1557:G1558)</f>
        <v>2.3408590403580991</v>
      </c>
      <c r="H1552" s="1">
        <f t="shared" si="1746"/>
        <v>0.77263846428152316</v>
      </c>
      <c r="I1552" s="1">
        <f t="shared" si="1746"/>
        <v>1.0593338578200655</v>
      </c>
      <c r="J1552" s="1">
        <f t="shared" si="1746"/>
        <v>0.8656344304635305</v>
      </c>
      <c r="K1552" s="1">
        <f t="shared" si="1746"/>
        <v>4.898552272816826E-4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1.0364420482939587</v>
      </c>
      <c r="G1553" s="1">
        <f t="shared" ref="G1553:K1553" si="1748">IF(G1552-G1554&lt;0,0,G1552-G1554)</f>
        <v>2.2127112448717869</v>
      </c>
      <c r="H1553" s="1">
        <f t="shared" si="1748"/>
        <v>0.73034389078835338</v>
      </c>
      <c r="I1553" s="1">
        <f t="shared" si="1748"/>
        <v>1.001320930343135</v>
      </c>
      <c r="J1553" s="1">
        <f t="shared" si="1748"/>
        <v>0.80623733217467686</v>
      </c>
      <c r="K1553" s="1">
        <f t="shared" si="1748"/>
        <v>3.4573305298597052E-4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6.0024390791049931E-2</v>
      </c>
      <c r="G1554" s="1">
        <f t="shared" ref="G1554:K1554" si="1750">SUM(G1555:G1556)</f>
        <v>0.12814779548631219</v>
      </c>
      <c r="H1554" s="1">
        <f t="shared" si="1750"/>
        <v>4.2294573493169778E-2</v>
      </c>
      <c r="I1554" s="1">
        <f t="shared" si="1750"/>
        <v>5.8012927476930466E-2</v>
      </c>
      <c r="J1554" s="1">
        <f t="shared" si="1750"/>
        <v>5.9397098288853638E-2</v>
      </c>
      <c r="K1554" s="1">
        <f t="shared" si="1750"/>
        <v>1.4412217429571209E-4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6.0024390791049931E-2</v>
      </c>
      <c r="G1555" s="1">
        <f>[1]Transport!C$25/SUM([1]Transport!C$21,[1]Transport!C$25)*G1552*(G$35+G$600)/(G$35+G$600+G$39)</f>
        <v>0.12814779548631219</v>
      </c>
      <c r="H1555" s="1">
        <f>[1]Transport!D$25/SUM([1]Transport!D$21,[1]Transport!D$25)*H1552*(H$35+H$600)/(H$35+H$600+H$39)</f>
        <v>4.2294573493169778E-2</v>
      </c>
      <c r="I1555" s="1">
        <f>[1]Transport!E$25/SUM([1]Transport!E$21,[1]Transport!E$25)*I1552*(I$35+I$600)/(I$35+I$600+I$39)</f>
        <v>5.8012927476930466E-2</v>
      </c>
      <c r="J1555" s="1">
        <f>[1]Transport!F$25/SUM([1]Transport!F$21,[1]Transport!F$25)*J1552*(J$35+J$600)/(J$35+J$600+J$39)</f>
        <v>5.9397098288853638E-2</v>
      </c>
      <c r="K1555" s="1">
        <f>[1]Transport!G$25/SUM([1]Transport!G$21,[1]Transport!G$25)*K1552*(K$35+K$600)/(K$35+K$600+K$39)</f>
        <v>2.7182901507229732E-5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1.1693927278848237E-4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0.72559921048900022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1.7637854846999355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0.54167821722916554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0.27307375491756131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0.37086722859600835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0.57707355565816354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0.23096024705235765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0.78626010290250425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0.8656344304635305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4.898552272816826E-4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15.524347618404022</v>
      </c>
      <c r="G1559" s="1">
        <f t="shared" ref="G1559:K1559" si="1752">SUM(G1564:G1566)</f>
        <v>12.937066629205516</v>
      </c>
      <c r="H1559" s="1">
        <f t="shared" si="1752"/>
        <v>5.7961562064563363</v>
      </c>
      <c r="I1559" s="1">
        <f t="shared" si="1752"/>
        <v>5.0960238332565524</v>
      </c>
      <c r="J1559" s="1">
        <f t="shared" si="1752"/>
        <v>0.47173715144903722</v>
      </c>
      <c r="K1559" s="1">
        <f t="shared" si="1752"/>
        <v>8.9479455358836175E-4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15.14112102965589</v>
      </c>
      <c r="G1560" s="1">
        <f t="shared" ref="G1560:K1560" si="1754">IF(G1559-G1561&lt;0,0,G1559-G1561)</f>
        <v>12.599887008906414</v>
      </c>
      <c r="H1560" s="1">
        <f t="shared" si="1754"/>
        <v>5.5360170088262084</v>
      </c>
      <c r="I1560" s="1">
        <f t="shared" si="1754"/>
        <v>4.8194345404374088</v>
      </c>
      <c r="J1560" s="1">
        <f t="shared" si="1754"/>
        <v>0.43251234892420748</v>
      </c>
      <c r="K1560" s="1">
        <f t="shared" si="1754"/>
        <v>7.4499324132550114E-4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0.38322658874813142</v>
      </c>
      <c r="G1561" s="1">
        <f t="shared" ref="G1561:K1561" si="1756">SUM(G1562:G1563)</f>
        <v>0.33717962029910198</v>
      </c>
      <c r="H1561" s="1">
        <f t="shared" si="1756"/>
        <v>0.26013919763012794</v>
      </c>
      <c r="I1561" s="1">
        <f t="shared" si="1756"/>
        <v>0.27658929281914341</v>
      </c>
      <c r="J1561" s="1">
        <f t="shared" si="1756"/>
        <v>3.9224802524829752E-2</v>
      </c>
      <c r="K1561" s="1">
        <f t="shared" si="1756"/>
        <v>1.4980131226286061E-4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0.38322658874813142</v>
      </c>
      <c r="G1562" s="1">
        <f>[1]Transport!C$26/SUM([1]Transport!C$22,[1]Transport!C$26)*G1559*(G$34+G$582)/(G$34+G$582+G$38)</f>
        <v>0.33717962029910198</v>
      </c>
      <c r="H1562" s="1">
        <f>[1]Transport!D$26/SUM([1]Transport!D$22,[1]Transport!D$26)*H1559*(H$34+H$582)/(H$34+H$582+H$38)</f>
        <v>0.26013919763012794</v>
      </c>
      <c r="I1562" s="1">
        <f>[1]Transport!E$26/SUM([1]Transport!E$22,[1]Transport!E$26)*I1559*(I$34+I$582)/(I$34+I$582+I$38)</f>
        <v>0.27658929281914341</v>
      </c>
      <c r="J1562" s="1">
        <f>[1]Transport!F$26/SUM([1]Transport!F$22,[1]Transport!F$26)*J1559*(J$34+J$582)/(J$34+J$582+J$38)</f>
        <v>3.9015148912591877E-2</v>
      </c>
      <c r="K1562" s="1">
        <f>[1]Transport!G$26/SUM([1]Transport!G$22,[1]Transport!G$26)*K1559*(K$34+K$582)/(K$34+K$582+K$38)</f>
        <v>1.1350778639878323E-4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2.0965361223787503E-4</v>
      </c>
      <c r="K1563" s="1">
        <f>(K$38+K$718)/([1]Transport!G$22+[1]Transport!G$26)*K1559</f>
        <v>3.6293525864077394E-5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11.103010436282844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7.4567920957404015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2.7254656221508284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2.7398616013188168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4.4213371821211771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5.2480126260210804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2.9040795353368174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1.869414470355929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9.2475785759019158E-3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4.7471195616156329E-4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0.23226190744403363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0.16661104896868964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0.48674776158180644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0.4624895728731353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4.2008259742679852E-4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2.4832963205010685E-2</v>
      </c>
      <c r="G1567" s="1">
        <f t="shared" ref="G1567:K1567" si="1758">G1572</f>
        <v>2.5234307207339358E-2</v>
      </c>
      <c r="H1567" s="1">
        <f t="shared" si="1758"/>
        <v>3.4565142828722986E-2</v>
      </c>
      <c r="I1567" s="1">
        <f t="shared" si="1758"/>
        <v>4.3260780888656661E-4</v>
      </c>
      <c r="J1567" s="1">
        <f t="shared" si="1758"/>
        <v>1.0271836051552179E-4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2.2920697740665914E-2</v>
      </c>
      <c r="G1568" s="1">
        <f t="shared" ref="G1568:K1568" si="1760">IF(G1567-G1569&lt;0,0,G1567-G1569)</f>
        <v>2.2138405410193747E-2</v>
      </c>
      <c r="H1568" s="1">
        <f t="shared" si="1760"/>
        <v>3.424142860459331E-2</v>
      </c>
      <c r="I1568" s="1">
        <f t="shared" si="1760"/>
        <v>4.2891694704402447E-4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1.9122654643447697E-3</v>
      </c>
      <c r="G1569" s="1">
        <f t="shared" ref="G1569:K1569" si="1762">SUM(G1570:G1571)</f>
        <v>3.0959017971456133E-3</v>
      </c>
      <c r="H1569" s="1">
        <f t="shared" si="1762"/>
        <v>3.2371422412967479E-4</v>
      </c>
      <c r="I1569" s="1">
        <f t="shared" si="1762"/>
        <v>3.6908618425421692E-6</v>
      </c>
      <c r="J1569" s="1">
        <f t="shared" si="1762"/>
        <v>8.292009386683955E-4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1.9122654643447697E-3</v>
      </c>
      <c r="G1570" s="1">
        <f>IF(SUM([1]Transport!C$24,[1]Transport!C$27)=0,0,[1]Transport!C$27/SUM([1]Transport!C$24,[1]Transport!C$27)*G1567*(G$47+G$614)/(G$47+G$614+G$49))</f>
        <v>3.0959017971456133E-3</v>
      </c>
      <c r="H1570" s="1">
        <f>IF(SUM([1]Transport!D$24,[1]Transport!D$27)=0,0,[1]Transport!D$27/SUM([1]Transport!D$24,[1]Transport!D$27)*H1567*(H$47+H$614)/(H$47+H$614+H$49))</f>
        <v>3.2371422412967479E-4</v>
      </c>
      <c r="I1570" s="1">
        <f>IF(SUM([1]Transport!E$24,[1]Transport!E$27)=0,0,[1]Transport!E$27/SUM([1]Transport!E$24,[1]Transport!E$27)*I1567*(I$47+I$614)/(I$47+I$614+I$49))</f>
        <v>3.6908618425421692E-6</v>
      </c>
      <c r="J1570" s="1">
        <f>IF(SUM([1]Transport!F$24,[1]Transport!F$27)=0,0,[1]Transport!F$27/SUM([1]Transport!F$24,[1]Transport!F$27)*J1567*(J$47+J$614)/(J$47+J$614+J$49))</f>
        <v>1.5392724833504146E-6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8.2766166618504511E-4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2.4832963205010685E-2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2.5234307207339358E-2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3.4565142828722986E-2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4.3260780888656661E-4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1.0271836051552179E-4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4.7795590892249047</v>
      </c>
      <c r="G1573" s="3">
        <f t="shared" ref="G1573:K1573" si="1764">SUM(G1574:G1582)</f>
        <v>4.7705460900217123</v>
      </c>
      <c r="H1573" s="3">
        <f t="shared" si="1764"/>
        <v>4.7158924503920128</v>
      </c>
      <c r="I1573" s="3">
        <f t="shared" si="1764"/>
        <v>4.662547222369696</v>
      </c>
      <c r="J1573" s="3">
        <f t="shared" si="1764"/>
        <v>4.8442267161065438</v>
      </c>
      <c r="K1573" s="3">
        <f t="shared" si="1764"/>
        <v>5.0141837574269283</v>
      </c>
      <c r="L1573" s="3">
        <f t="shared" ref="L1573:O1573" si="1765">SUM(L1574:L1582)</f>
        <v>5.2232156108374612</v>
      </c>
      <c r="M1573" s="3">
        <f t="shared" si="1765"/>
        <v>5.4323038164911432</v>
      </c>
      <c r="N1573" s="3">
        <f t="shared" si="1765"/>
        <v>5.6866810549054732</v>
      </c>
      <c r="O1573" s="3">
        <f t="shared" si="1765"/>
        <v>6.0439806185269482</v>
      </c>
      <c r="P1573" s="3">
        <f>SUM(P1574:P1582)</f>
        <v>6.4406517824713561</v>
      </c>
      <c r="Q1573" s="3">
        <f>SUM(Q1574:Q1582)</f>
        <v>6.8766834670437404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2.7616163136839938E-2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2.3806500784039931E-2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1.8633261784243734E-2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9.0563688444473874E-3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2.3618212141036082E-2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0.14128914759411598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2.614078675223773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2.6650150768441709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4.3238061446074081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5.0135703826052351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5.2231302822511845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5.4322190038719755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5.6865959035802289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6.0438955133993106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6.4405664289486495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6.8765911714845629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1.2120341656997903E-4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1.7600880851229722E-4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8.886616984806534E-5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8.7259120172960842E-5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8.5356863170505952E-5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8.5328586276522522E-5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8.4812619167871177E-5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8.5151325244494109E-5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8.5105127637721578E-5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8.5353522706266733E-5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9.2295559177332147E-5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0.20141419149783532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0.49416037984520744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0.15386422145243714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7.7566864169670915E-2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0.13025955286122828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0.20268532113942839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8.1120077995704684E-2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0.27615783099635693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0.30403644528077706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1.7205166149084287E-4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2.8760864757664679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1.9979539545816527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0.76664268870311369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0.77069211500523438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1.512603618778124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1.7954212860337402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0.99352775719822506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0.63955382192768451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3.1637308449145446E-3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1.6240584990234405E-4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0.10701875995647352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7.6768971941612529E-2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0.22427759433012551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0.21310020711686636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1.935604471290382E-4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7.9608750433732139E-3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8.0895366704842823E-3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1.1080787284390154E-2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1.3868408215732115E-4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3.2929136405245087E-5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0.68922285337539591</v>
      </c>
      <c r="G1584" s="1">
        <f t="shared" ref="G1584:K1584" si="1766">IFERROR(G1574/G1548,"-")</f>
        <v>0.69564643130450576</v>
      </c>
      <c r="H1584" s="1">
        <f t="shared" si="1766"/>
        <v>0.70528179819817038</v>
      </c>
      <c r="I1584" s="1">
        <f t="shared" si="1766"/>
        <v>0.70528179819817016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0.68135756995377272</v>
      </c>
      <c r="G1585" s="1">
        <f t="shared" ref="G1585:K1585" si="1768">IFERROR(G1575/G1549,"-")</f>
        <v>0.6813575699537735</v>
      </c>
      <c r="H1585" s="1">
        <f t="shared" si="1768"/>
        <v>0.68135756995377295</v>
      </c>
      <c r="I1585" s="1">
        <f t="shared" si="1768"/>
        <v>0.68135756995377317</v>
      </c>
      <c r="J1585" s="1">
        <f t="shared" si="1768"/>
        <v>0.68135756995377261</v>
      </c>
      <c r="K1585" s="1">
        <f t="shared" si="1768"/>
        <v>0.68135756995377283</v>
      </c>
      <c r="L1585" s="1">
        <f t="shared" ref="L1585:O1585" si="1769">IFERROR(L1575/L1549,"-")</f>
        <v>0.68135756995377372</v>
      </c>
      <c r="M1585" s="1">
        <f t="shared" si="1769"/>
        <v>0.68135756995377261</v>
      </c>
      <c r="N1585" s="1">
        <f t="shared" si="1769"/>
        <v>0.6813575699537735</v>
      </c>
      <c r="O1585" s="1">
        <f t="shared" si="1769"/>
        <v>0.68135756995377272</v>
      </c>
      <c r="P1585" s="1">
        <f>IFERROR(P1575/P1549,"-")</f>
        <v>0.68135756995377283</v>
      </c>
      <c r="Q1585" s="1">
        <f>IFERROR(Q1575/Q1549,"-")</f>
        <v>0.68135756995377272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0.46510343171505392</v>
      </c>
      <c r="H1586" s="1">
        <f t="shared" si="1770"/>
        <v>0.47201480475160223</v>
      </c>
      <c r="I1586" s="1">
        <f t="shared" si="1770"/>
        <v>0.49277679374144795</v>
      </c>
      <c r="J1586" s="1">
        <f t="shared" si="1770"/>
        <v>0.5248407246284067</v>
      </c>
      <c r="K1586" s="1">
        <f t="shared" si="1770"/>
        <v>0.55555990429655355</v>
      </c>
      <c r="L1586" s="1">
        <f t="shared" ref="L1586:O1586" si="1771">IFERROR(L1576/L1551,"-")</f>
        <v>0.57422010181652661</v>
      </c>
      <c r="M1586" s="1">
        <f t="shared" si="1771"/>
        <v>0.59200376965859236</v>
      </c>
      <c r="N1586" s="1">
        <f t="shared" si="1771"/>
        <v>0.60079584942628839</v>
      </c>
      <c r="O1586" s="1">
        <f t="shared" si="1771"/>
        <v>0.6048025742931884</v>
      </c>
      <c r="P1586" s="1">
        <f>IFERROR(P1576/P1551,"-")</f>
        <v>0.60480257429318762</v>
      </c>
      <c r="Q1586" s="1">
        <f>IFERROR(Q1576/Q1551,"-")</f>
        <v>0.60480257429318818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772">IFERROR(G1577/G1557,"-")</f>
        <v>0.28017034051580064</v>
      </c>
      <c r="H1587" s="1">
        <f t="shared" si="1772"/>
        <v>0.28405096708428734</v>
      </c>
      <c r="I1587" s="1">
        <f t="shared" si="1772"/>
        <v>0.28405096708428718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0.35122961215622023</v>
      </c>
      <c r="G1588" s="1">
        <f t="shared" ref="G1588:K1588" si="1774">IFERROR(G1578/G1558,"-")</f>
        <v>0.35122961215622134</v>
      </c>
      <c r="H1588" s="1">
        <f t="shared" si="1774"/>
        <v>0.3512296121562215</v>
      </c>
      <c r="I1588" s="1">
        <f t="shared" si="1774"/>
        <v>0.35122961215622095</v>
      </c>
      <c r="J1588" s="1">
        <f t="shared" si="1774"/>
        <v>0.351229612156221</v>
      </c>
      <c r="K1588" s="1">
        <f t="shared" si="1774"/>
        <v>0.351229612156221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776">IFERROR(G1579/G1564,"-")</f>
        <v>0.26793746277611236</v>
      </c>
      <c r="H1589" s="1">
        <f t="shared" si="1776"/>
        <v>0.28128870255134975</v>
      </c>
      <c r="I1589" s="1">
        <f t="shared" si="1776"/>
        <v>0.28128870255135008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0.34211451343153126</v>
      </c>
      <c r="G1590" s="1">
        <f t="shared" ref="G1590:K1590" si="1779">IFERROR(G1580/G1565,"-")</f>
        <v>0.34211451343153232</v>
      </c>
      <c r="H1590" s="1">
        <f t="shared" si="1779"/>
        <v>0.3421145134315321</v>
      </c>
      <c r="I1590" s="1">
        <f t="shared" si="1779"/>
        <v>0.34211451343153243</v>
      </c>
      <c r="J1590" s="1">
        <f t="shared" si="1779"/>
        <v>0.3421145134315321</v>
      </c>
      <c r="K1590" s="1">
        <f t="shared" si="1779"/>
        <v>0.34211451343153215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0.46076759264650835</v>
      </c>
      <c r="H1591" s="1">
        <f t="shared" si="1781"/>
        <v>0.46076759264650768</v>
      </c>
      <c r="I1591" s="1">
        <f t="shared" si="1781"/>
        <v>0.46076759264650824</v>
      </c>
      <c r="J1591" s="1">
        <f t="shared" si="1781"/>
        <v>0.46076759264650818</v>
      </c>
      <c r="K1591" s="1">
        <f t="shared" si="1781"/>
        <v>0.46076759264650824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783">IFERROR(G1582/G1572,"-")</f>
        <v>0.32057692743518051</v>
      </c>
      <c r="H1592" s="1">
        <f t="shared" si="1783"/>
        <v>0.32057692743517979</v>
      </c>
      <c r="I1592" s="1">
        <f t="shared" si="1783"/>
        <v>0.32057692743518018</v>
      </c>
      <c r="J1592" s="1">
        <f t="shared" si="1783"/>
        <v>0.32057692743518001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24.483656714810913</v>
      </c>
      <c r="G1593" s="3">
        <f t="shared" ref="G1593" si="1785">G1594+G1597+G1599+G1606+G1614</f>
        <v>23.06452155484688</v>
      </c>
      <c r="H1593" s="3">
        <f t="shared" ref="H1593" si="1786">H1594+H1597+H1599+H1606+H1614</f>
        <v>9.0496199898511946</v>
      </c>
      <c r="I1593" s="3">
        <f t="shared" ref="I1593" si="1787">I1594+I1597+I1599+I1606+I1614</f>
        <v>10.888007440601356</v>
      </c>
      <c r="J1593" s="3">
        <f t="shared" ref="J1593" si="1788">J1594+J1597+J1599+J1606+J1614</f>
        <v>13.435525925511479</v>
      </c>
      <c r="K1593" s="3">
        <f t="shared" ref="K1593" si="1789">K1594+K1597+K1599+K1606+K1614</f>
        <v>13.39843209568396</v>
      </c>
      <c r="L1593" s="3">
        <f t="shared" ref="L1593:O1593" si="1790">L1594+L1597+L1599+L1606+L1614</f>
        <v>8.4785519834325402</v>
      </c>
      <c r="M1593" s="3">
        <f t="shared" si="1790"/>
        <v>8.1786330440473716</v>
      </c>
      <c r="N1593" s="3">
        <f t="shared" si="1790"/>
        <v>8.2883543382649059</v>
      </c>
      <c r="O1593" s="3">
        <f t="shared" si="1790"/>
        <v>8.5771649696537935</v>
      </c>
      <c r="P1593" s="3">
        <f>P1594+P1597+P1599+P1606+P1614</f>
        <v>8.8826089405417044</v>
      </c>
      <c r="Q1593" s="3">
        <f>Q1594+Q1597+Q1599+Q1606+Q1614</f>
        <v>9.2304147519513613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9.6920211211988395E-3</v>
      </c>
      <c r="G1594" s="1">
        <f t="shared" ref="G1594" si="1793">SUM(G1595:G1596)</f>
        <v>5.900625135007407E-2</v>
      </c>
      <c r="H1594" s="1">
        <f t="shared" ref="H1594" si="1794">SUM(H1595:H1596)</f>
        <v>7.5953143781535459</v>
      </c>
      <c r="I1594" s="1">
        <f t="shared" ref="I1594" si="1795">SUM(I1595:I1596)</f>
        <v>5.5201010968865143</v>
      </c>
      <c r="J1594" s="1">
        <f t="shared" ref="J1594" si="1796">SUM(J1595:J1596)</f>
        <v>1.5954038015880538</v>
      </c>
      <c r="K1594" s="1">
        <f t="shared" ref="K1594" si="1797">SUM(K1595:K1596)</f>
        <v>2.2666717809194563</v>
      </c>
      <c r="L1594" s="1">
        <f t="shared" ref="L1594:O1594" si="1798">SUM(L1595:L1596)</f>
        <v>7.5308664824678315</v>
      </c>
      <c r="M1594" s="1">
        <f t="shared" si="1798"/>
        <v>8.1716717415361924</v>
      </c>
      <c r="N1594" s="1">
        <f t="shared" si="1798"/>
        <v>8.2869481105137979</v>
      </c>
      <c r="O1594" s="1">
        <f t="shared" si="1798"/>
        <v>8.5757727854259986</v>
      </c>
      <c r="P1594" s="1">
        <f>SUM(P1595:P1596)</f>
        <v>8.8811998050701746</v>
      </c>
      <c r="Q1594" s="1">
        <f>SUM(Q1595:Q1596)</f>
        <v>9.2287850801839379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9.6920211211988395E-3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5.900625135007407E-2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7.5953143781535459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5.5201010968865143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1.5954038015880538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2.2666717809194563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7.5308664824678315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8.1716717415361924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8.2869481105137979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8.5757727854259986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8.8811998050701746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9.2287850801839379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4.1410471622107441E-3</v>
      </c>
      <c r="G1597" s="1">
        <f t="shared" ref="G1597" si="1800">G1598</f>
        <v>1.393763818854119E-2</v>
      </c>
      <c r="H1597" s="1">
        <f t="shared" ref="H1597" si="1801">H1598</f>
        <v>1.4425950821196456E-2</v>
      </c>
      <c r="I1597" s="1">
        <f t="shared" ref="I1597" si="1802">I1598</f>
        <v>1.9568072698733412E-3</v>
      </c>
      <c r="J1597" s="1">
        <f t="shared" ref="J1597" si="1803">J1598</f>
        <v>1.6217169623736088E-3</v>
      </c>
      <c r="K1597" s="1">
        <f t="shared" ref="K1597:O1597" si="1804">K1598</f>
        <v>1.6142506177515444E-3</v>
      </c>
      <c r="L1597" s="1">
        <f t="shared" si="1804"/>
        <v>1.4713342162229364E-3</v>
      </c>
      <c r="M1597" s="1">
        <f t="shared" si="1804"/>
        <v>1.4002422789350904E-3</v>
      </c>
      <c r="N1597" s="1">
        <f t="shared" si="1804"/>
        <v>1.4062277511079624E-3</v>
      </c>
      <c r="O1597" s="1">
        <f t="shared" si="1804"/>
        <v>1.3921842277950134E-3</v>
      </c>
      <c r="P1597" s="1">
        <f>P1598</f>
        <v>1.409135471530305E-3</v>
      </c>
      <c r="Q1597" s="1">
        <f>Q1598</f>
        <v>1.6296717674227272E-3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4.1410471622107441E-3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1.393763818854119E-2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1.4425950821196456E-2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1.9568072698733412E-3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1.6217169623736088E-3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1.6142506177515444E-3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1.4713342162229364E-3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1.4002422789350904E-3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1.4062277511079624E-3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1.3921842277950134E-3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1.409135471530305E-3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1.6296717674227272E-3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24.408685331383165</v>
      </c>
      <c r="G1606" s="1">
        <f t="shared" ref="G1606:K1606" si="1811">SUM(G1611:G1613)</f>
        <v>22.945793391346683</v>
      </c>
      <c r="H1606" s="1">
        <f t="shared" si="1811"/>
        <v>1.3770511541199211</v>
      </c>
      <c r="I1606" s="1">
        <f t="shared" si="1811"/>
        <v>5.3076667789633332</v>
      </c>
      <c r="J1606" s="1">
        <f t="shared" si="1811"/>
        <v>11.784263951915669</v>
      </c>
      <c r="K1606" s="1">
        <f t="shared" si="1811"/>
        <v>11.077208837700107</v>
      </c>
      <c r="L1606" s="1">
        <f t="shared" ref="L1606:O1606" si="1812">SUM(L1611:L1613)</f>
        <v>0.93329562523230858</v>
      </c>
      <c r="M1606" s="1">
        <f t="shared" si="1812"/>
        <v>2.258466698326795E-3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23.806144249123236</v>
      </c>
      <c r="G1607" s="1">
        <f t="shared" ref="G1607:K1607" si="1813">IF(G1606-G1608&lt;0,0,G1606-G1608)</f>
        <v>22.34775566572425</v>
      </c>
      <c r="H1607" s="1">
        <f t="shared" si="1813"/>
        <v>1.3152472672734328</v>
      </c>
      <c r="I1607" s="1">
        <f t="shared" si="1813"/>
        <v>5.0195904573157177</v>
      </c>
      <c r="J1607" s="1">
        <f t="shared" si="1813"/>
        <v>10.804405942016489</v>
      </c>
      <c r="K1607" s="1">
        <f t="shared" si="1813"/>
        <v>9.2227268077830935</v>
      </c>
      <c r="L1607" s="1">
        <f t="shared" ref="L1607:O1607" si="1814">IF(L1606-L1608&lt;0,0,L1606-L1608)</f>
        <v>0.54961845040011759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0.60254108225992986</v>
      </c>
      <c r="G1608" s="1">
        <f t="shared" ref="G1608:K1608" si="1815">SUM(G1609:G1610)</f>
        <v>0.59803772562243118</v>
      </c>
      <c r="H1608" s="1">
        <f t="shared" si="1815"/>
        <v>6.1803886846488243E-2</v>
      </c>
      <c r="I1608" s="1">
        <f t="shared" si="1815"/>
        <v>0.28807632164761549</v>
      </c>
      <c r="J1608" s="1">
        <f t="shared" si="1815"/>
        <v>0.97985800989918048</v>
      </c>
      <c r="K1608" s="1">
        <f t="shared" si="1815"/>
        <v>1.8544820299170139</v>
      </c>
      <c r="L1608" s="1">
        <f t="shared" ref="L1608:O1608" si="1816">SUM(L1609:L1610)</f>
        <v>0.38367717483219094</v>
      </c>
      <c r="M1608" s="1">
        <f t="shared" si="1816"/>
        <v>2.2599050307721752E-3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0.60254108225992986</v>
      </c>
      <c r="G1609" s="1">
        <f>[1]Transport!C$26/SUM([1]Transport!C$22,[1]Transport!C$26)*G1606*(G$34+G$582)/(G$34+G$582+G$38)</f>
        <v>0.59803772562243118</v>
      </c>
      <c r="H1609" s="1">
        <f>[1]Transport!D$26/SUM([1]Transport!D$22,[1]Transport!D$26)*H1606*(H$34+H$582)/(H$34+H$582+H$38)</f>
        <v>6.1803886846488243E-2</v>
      </c>
      <c r="I1609" s="1">
        <f>[1]Transport!E$26/SUM([1]Transport!E$22,[1]Transport!E$26)*I1606*(I$34+I$582)/(I$34+I$582+I$38)</f>
        <v>0.28807632164761549</v>
      </c>
      <c r="J1609" s="1">
        <f>[1]Transport!F$26/SUM([1]Transport!F$22,[1]Transport!F$26)*J1606*(J$34+J$582)/(J$34+J$582+J$38)</f>
        <v>0.97462074271024979</v>
      </c>
      <c r="K1609" s="1">
        <f>[1]Transport!G$26/SUM([1]Transport!G$22,[1]Transport!G$26)*K1606*(K$34+K$582)/(K$34+K$582+K$38)</f>
        <v>1.4051822841367054</v>
      </c>
      <c r="L1609" s="1">
        <f>[1]Transport!H$26/SUM([1]Transport!H$22,[1]Transport!H$26)*L1606*(L$34+L$582)/(L$34+L$582+L$38)</f>
        <v>0.30500502636294158</v>
      </c>
      <c r="M1609" s="1">
        <f>[1]Transport!I$26/SUM([1]Transport!I$22,[1]Transport!I$26)*M1606*(M$34+M$582)/(M$34+M$582+M$38)</f>
        <v>2.1620333517235707E-3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5.2372671889307455E-3</v>
      </c>
      <c r="K1610" s="1">
        <f>(K$38+K$718)/([1]Transport!G$22+[1]Transport!G$26)*K1606</f>
        <v>0.44929974578030846</v>
      </c>
      <c r="L1610" s="1">
        <f>(L$38+L$718)/([1]Transport!H$22+[1]Transport!H$26)*L1606</f>
        <v>7.8672148469249345E-2</v>
      </c>
      <c r="M1610" s="1">
        <f>(M$38+M$718)/([1]Transport!I$22+[1]Transport!I$26)*M1606</f>
        <v>9.7871679048604644E-5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19.141422563230769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15.993839385885574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1.3683297542743542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1.3694531708334288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5.2672627681523965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6.1754087016929153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3.4308307378817112E-3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1.7886109935000217E-2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8.4200716235984172E-3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6.5112961366748613E-3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3.6036180000566138E-3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7.8315524164974688E-4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0.77654530376819508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5.2905691076851396E-3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3.9203274981949039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11.77584388029207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11.070697541563433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0.92969200723225198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1.4753114566770482E-3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6.1138315144337478E-2</v>
      </c>
      <c r="G1614" s="1">
        <f t="shared" ref="G1614:K1614" si="1817">G1619</f>
        <v>4.5784273961583868E-2</v>
      </c>
      <c r="H1614" s="1">
        <f t="shared" si="1817"/>
        <v>6.2828506756531455E-2</v>
      </c>
      <c r="I1614" s="1">
        <f t="shared" si="1817"/>
        <v>5.8282757481635368E-2</v>
      </c>
      <c r="J1614" s="1">
        <f t="shared" si="1817"/>
        <v>5.4236455045381764E-2</v>
      </c>
      <c r="K1614" s="1">
        <f t="shared" si="1817"/>
        <v>5.2937226446644621E-2</v>
      </c>
      <c r="L1614" s="1">
        <f t="shared" ref="L1614:O1614" si="1818">L1619</f>
        <v>1.2918541516177152E-2</v>
      </c>
      <c r="M1614" s="1">
        <f t="shared" si="1818"/>
        <v>3.3025935339170373E-3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5.6430351473890236E-2</v>
      </c>
      <c r="G1615" s="1">
        <f t="shared" ref="G1615:K1615" si="1819">IF(G1614-G1616&lt;0,0,G1614-G1616)</f>
        <v>4.0167174396534243E-2</v>
      </c>
      <c r="H1615" s="1">
        <f t="shared" si="1819"/>
        <v>6.2240096593764366E-2</v>
      </c>
      <c r="I1615" s="1">
        <f t="shared" si="1819"/>
        <v>5.7785508931682557E-2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4.707963670447241E-3</v>
      </c>
      <c r="G1616" s="1">
        <f t="shared" ref="G1616:K1616" si="1821">SUM(G1617:G1618)</f>
        <v>5.6170995650496281E-3</v>
      </c>
      <c r="H1616" s="1">
        <f t="shared" si="1821"/>
        <v>5.884101627670901E-4</v>
      </c>
      <c r="I1616" s="1">
        <f t="shared" si="1821"/>
        <v>4.9724854995280893E-4</v>
      </c>
      <c r="J1616" s="1">
        <f t="shared" si="1821"/>
        <v>5.5049208310005884E-2</v>
      </c>
      <c r="K1616" s="1">
        <f t="shared" si="1821"/>
        <v>6.0231837328127452E-2</v>
      </c>
      <c r="L1616" s="1">
        <f t="shared" ref="L1616:O1616" si="1822">SUM(L1617:L1618)</f>
        <v>1.7400609437139201E-2</v>
      </c>
      <c r="M1616" s="1">
        <f t="shared" si="1822"/>
        <v>6.2865147672343854E-3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4.707963670447241E-3</v>
      </c>
      <c r="G1617" s="1">
        <f>IF(SUM([1]Transport!C$24,[1]Transport!C$27)=0,0,[1]Transport!C$27/SUM([1]Transport!C$24,[1]Transport!C$27)*G1614*(G$47+G$614)/(G$47+G$614+G$49))</f>
        <v>5.6170995650496281E-3</v>
      </c>
      <c r="H1617" s="1">
        <f>IF(SUM([1]Transport!D$24,[1]Transport!D$27)=0,0,[1]Transport!D$27/SUM([1]Transport!D$24,[1]Transport!D$27)*H1614*(H$47+H$614)/(H$47+H$614+H$49))</f>
        <v>5.884101627670901E-4</v>
      </c>
      <c r="I1617" s="1">
        <f>IF(SUM([1]Transport!E$24,[1]Transport!E$27)=0,0,[1]Transport!E$27/SUM([1]Transport!E$24,[1]Transport!E$27)*I1614*(I$47+I$614)/(I$47+I$614+I$49))</f>
        <v>4.9724854995280893E-4</v>
      </c>
      <c r="J1617" s="1">
        <f>IF(SUM([1]Transport!F$24,[1]Transport!F$27)=0,0,[1]Transport!F$27/SUM([1]Transport!F$24,[1]Transport!F$27)*J1614*(J$47+J$614)/(J$47+J$614+J$49))</f>
        <v>8.1275326462412257E-4</v>
      </c>
      <c r="K1617" s="1">
        <f>IF(SUM([1]Transport!G$24,[1]Transport!G$27)=0,0,[1]Transport!G$27/SUM([1]Transport!G$24,[1]Transport!G$27)*K1614*(K$47+K$614)/(K$47+K$614+K$49))</f>
        <v>7.2946108814828286E-3</v>
      </c>
      <c r="L1617" s="1">
        <f>IF(SUM([1]Transport!H$24,[1]Transport!H$27)=0,0,[1]Transport!H$27/SUM([1]Transport!H$24,[1]Transport!H$27)*L1614*(L$47+L$614)/(L$47+L$614+L$49))</f>
        <v>4.4820679209620498E-3</v>
      </c>
      <c r="M1617" s="1">
        <f>IF(SUM([1]Transport!I$24,[1]Transport!I$27)=0,0,[1]Transport!I$27/SUM([1]Transport!I$24,[1]Transport!I$27)*M1614*(M$47+M$614)/(M$47+M$614+M$49))</f>
        <v>2.9839212333173477E-3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5.4236455045381764E-2</v>
      </c>
      <c r="K1618" s="1">
        <f>IF(([1]Transport!G$24+[1]Transport!G$27)=0,0,IF((K$49+K$716)/([1]Transport!G$24+[1]Transport!G$27)*K1614&gt;K1614,K1614,(K$49+K$716)/([1]Transport!G$24+[1]Transport!G$27)*K1614))</f>
        <v>5.2937226446644621E-2</v>
      </c>
      <c r="L1618" s="1">
        <f>IF(([1]Transport!H$24+[1]Transport!H$27)=0,0,IF((L$49+L$716)/([1]Transport!H$24+[1]Transport!H$27)*L1614&gt;L1614,L1614,(L$49+L$716)/([1]Transport!H$24+[1]Transport!H$27)*L1614))</f>
        <v>1.2918541516177152E-2</v>
      </c>
      <c r="M1618" s="1">
        <f>IF(([1]Transport!I$24+[1]Transport!I$27)=0,0,IF((M$49+M$716)/([1]Transport!I$24+[1]Transport!I$27)*M1614&gt;M1614,M1614,(M$49+M$716)/([1]Transport!I$24+[1]Transport!I$27)*M1614))</f>
        <v>3.3025935339170373E-3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6.1138315144337478E-2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4.5784273961583868E-2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6.2828506756531455E-2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5.8282757481635368E-2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5.4236455045381764E-2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5.2937226446644621E-2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1.2918541516177152E-2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3.3025935339170373E-3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2.2035901545537238</v>
      </c>
      <c r="G1620" s="3">
        <f t="shared" ref="G1620" si="1823">SUM(G1621:G1629)</f>
        <v>2.2266411116450997</v>
      </c>
      <c r="H1620" s="3">
        <f t="shared" ref="H1620" si="1824">SUM(H1621:H1629)</f>
        <v>2.2611111044287373</v>
      </c>
      <c r="I1620" s="3">
        <f t="shared" ref="I1620" si="1825">SUM(I1621:I1629)</f>
        <v>2.3183941227920162</v>
      </c>
      <c r="J1620" s="3">
        <f t="shared" ref="J1620" si="1826">SUM(J1621:J1629)</f>
        <v>2.4190294926406595</v>
      </c>
      <c r="K1620" s="3">
        <f t="shared" ref="K1620" si="1827">SUM(K1621:K1629)</f>
        <v>2.5202269116545692</v>
      </c>
      <c r="L1620" s="3">
        <f t="shared" ref="L1620:O1620" si="1828">SUM(L1621:L1629)</f>
        <v>2.6224626530848805</v>
      </c>
      <c r="M1620" s="3">
        <f t="shared" si="1828"/>
        <v>2.7246608263530692</v>
      </c>
      <c r="N1620" s="3">
        <f t="shared" si="1828"/>
        <v>2.8130168328983984</v>
      </c>
      <c r="O1620" s="3">
        <f t="shared" si="1828"/>
        <v>2.9110449940790741</v>
      </c>
      <c r="P1620" s="3">
        <f>SUM(P1621:P1629)</f>
        <v>3.0147150141425207</v>
      </c>
      <c r="Q1620" s="3">
        <f>SUM(Q1621:Q1629)</f>
        <v>3.1327387172861125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2.6045151661436864E-3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1.6061543370601814E-2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2.1315830981401951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1.5494576614458087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0.48649322052420629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0.70321065631384094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2.4681644887359653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2.7236125003330054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2.8127089958471436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2.9107402312928539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3.0144065405627378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3.1323819661474714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7.2244183396942205E-4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2.4434108384967382E-3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2.5312585303715373E-3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3.4804393792561866E-4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3.1481713011499647E-4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3.2018029226239027E-4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3.0771487093929963E-4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3.006535714807733E-4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3.0783705125488747E-4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3.0476278622030699E-4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3.0847357978305932E-4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3.5675113864129483E-4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1.568709672489766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1.3434219016098883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0.11912683456314015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0.1192246392466678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0.62524260480044613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0.73304271920882214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4.0725166782120488E-4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2.1231441182550711E-3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9.9949209794059101E-4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7.7291373837225837E-4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4.2776212318177353E-4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9.2963279943592054E-5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0.12693941631750758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8.6483267783364398E-4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0.64084359531827917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1.9249601298942156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1.8096920776346912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0.15197382584177269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2.4116451968527952E-4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6.3109202633983971E-3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4.7321202997832965E-3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6.5978288493754259E-3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6.3970387250796333E-3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6.2618329941818091E-3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6.2310836754021917E-3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1.5888615130217765E-3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4.135446489537852E-4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0.26872776416540917</v>
      </c>
      <c r="G1632" s="1">
        <f t="shared" ref="G1632:K1632" si="1832">IFERROR(G1622/G1596,"-")</f>
        <v>0.27220070760488418</v>
      </c>
      <c r="H1632" s="1">
        <f t="shared" si="1832"/>
        <v>0.28064448579920298</v>
      </c>
      <c r="I1632" s="1">
        <f t="shared" si="1832"/>
        <v>0.28069371090318335</v>
      </c>
      <c r="J1632" s="1">
        <f t="shared" si="1832"/>
        <v>0.30493422420076616</v>
      </c>
      <c r="K1632" s="1">
        <f t="shared" si="1832"/>
        <v>0.31023929544337886</v>
      </c>
      <c r="L1632" s="1">
        <f t="shared" ref="L1632:O1632" si="1833">IFERROR(L1622/L1596,"-")</f>
        <v>0.32773977529437737</v>
      </c>
      <c r="M1632" s="1">
        <f t="shared" si="1833"/>
        <v>0.33329930355486764</v>
      </c>
      <c r="N1632" s="1">
        <f t="shared" si="1833"/>
        <v>0.3394143366577389</v>
      </c>
      <c r="O1632" s="1">
        <f t="shared" si="1833"/>
        <v>0.33941433665773874</v>
      </c>
      <c r="P1632" s="1">
        <f>IFERROR(P1622/P1596,"-")</f>
        <v>0.3394143366577394</v>
      </c>
      <c r="Q1632" s="1">
        <f>IFERROR(Q1622/Q1596,"-")</f>
        <v>0.33941433665773918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0.17445873125089897</v>
      </c>
      <c r="G1633" s="1">
        <f t="shared" ref="G1633:K1633" si="1834">IFERROR(G1623/G1598,"-")</f>
        <v>0.17531025023347105</v>
      </c>
      <c r="H1633" s="1">
        <f t="shared" si="1834"/>
        <v>0.17546562869549559</v>
      </c>
      <c r="I1633" s="1">
        <f t="shared" si="1834"/>
        <v>0.17786316684532075</v>
      </c>
      <c r="J1633" s="1">
        <f t="shared" si="1834"/>
        <v>0.19412581690840658</v>
      </c>
      <c r="K1633" s="1">
        <f t="shared" si="1834"/>
        <v>0.1983460862529281</v>
      </c>
      <c r="L1633" s="1">
        <f t="shared" ref="L1633:O1633" si="1835">IFERROR(L1623/L1598,"-")</f>
        <v>0.20914002240037263</v>
      </c>
      <c r="M1633" s="1">
        <f t="shared" si="1835"/>
        <v>0.21471539318854577</v>
      </c>
      <c r="N1633" s="1">
        <f t="shared" si="1835"/>
        <v>0.21890981102623217</v>
      </c>
      <c r="O1633" s="1">
        <f t="shared" si="1835"/>
        <v>0.21890981102623192</v>
      </c>
      <c r="P1633" s="1">
        <f>IFERROR(P1623/P1598,"-")</f>
        <v>0.21890981102623194</v>
      </c>
      <c r="Q1633" s="1">
        <f>IFERROR(Q1623/Q1598,"-")</f>
        <v>0.21890981102623205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8.1953661871669831E-2</v>
      </c>
      <c r="G1636" s="1">
        <f t="shared" ref="G1636:K1636" si="1840">IFERROR(G1626/G1611,"-")</f>
        <v>8.3996210615660344E-2</v>
      </c>
      <c r="H1636" s="1">
        <f t="shared" si="1840"/>
        <v>8.7060033731645989E-2</v>
      </c>
      <c r="I1636" s="1">
        <f t="shared" si="1840"/>
        <v>8.7060033731645947E-2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0.11870351496053484</v>
      </c>
      <c r="G1637" s="1">
        <f t="shared" ref="G1637:K1637" si="1843">IFERROR(G1627/G1612,"-")</f>
        <v>0.11870351496053486</v>
      </c>
      <c r="H1637" s="1">
        <f t="shared" si="1843"/>
        <v>0.11870351496053495</v>
      </c>
      <c r="I1637" s="1">
        <f t="shared" si="1843"/>
        <v>0.11870351496053495</v>
      </c>
      <c r="J1637" s="1">
        <f t="shared" si="1843"/>
        <v>0.11870351496053501</v>
      </c>
      <c r="K1637" s="1">
        <f t="shared" si="1843"/>
        <v>0.11870351496053504</v>
      </c>
      <c r="L1637" s="1">
        <f t="shared" ref="L1637:O1637" si="1844">IFERROR(L1627/L1612,"-")</f>
        <v>0.11870351496053501</v>
      </c>
      <c r="M1637" s="1">
        <f t="shared" si="1844"/>
        <v>0.1187035149605349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0.16346685209675801</v>
      </c>
      <c r="H1638" s="1">
        <f t="shared" si="1845"/>
        <v>0.16346685209675807</v>
      </c>
      <c r="I1638" s="1">
        <f t="shared" si="1845"/>
        <v>0.16346685209675788</v>
      </c>
      <c r="J1638" s="1">
        <f t="shared" si="1845"/>
        <v>0.1634668520967579</v>
      </c>
      <c r="K1638" s="1">
        <f t="shared" si="1845"/>
        <v>0.1634668520967579</v>
      </c>
      <c r="L1638" s="1">
        <f t="shared" ref="L1638:O1638" si="1846">IFERROR(L1628/L1613,"-")</f>
        <v>0.1634668520967581</v>
      </c>
      <c r="M1638" s="1">
        <f t="shared" si="1846"/>
        <v>0.16346685209675793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0.10322365358776008</v>
      </c>
      <c r="G1639" s="1">
        <f t="shared" ref="G1639:K1639" si="1847">IFERROR(G1629/G1619,"-")</f>
        <v>0.10335689288758557</v>
      </c>
      <c r="H1639" s="1">
        <f t="shared" si="1847"/>
        <v>0.10501330033105612</v>
      </c>
      <c r="I1639" s="1">
        <f t="shared" si="1847"/>
        <v>0.10975868338239335</v>
      </c>
      <c r="J1639" s="1">
        <f t="shared" si="1847"/>
        <v>0.11545431922020509</v>
      </c>
      <c r="K1639" s="1">
        <f t="shared" si="1847"/>
        <v>0.1177070295075337</v>
      </c>
      <c r="L1639" s="1">
        <f t="shared" ref="L1639:O1639" si="1848">IFERROR(L1629/L1619,"-")</f>
        <v>0.12299078119864661</v>
      </c>
      <c r="M1639" s="1">
        <f t="shared" si="1848"/>
        <v>0.12521814892046404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10.968423934641606</v>
      </c>
      <c r="G1640" s="1">
        <f t="shared" ref="G1640:K1640" si="1849">G1641+G1645+G1649+G1655</f>
        <v>10.530527361419022</v>
      </c>
      <c r="H1640" s="1">
        <f t="shared" si="1849"/>
        <v>11.434986569433198</v>
      </c>
      <c r="I1640" s="1">
        <f t="shared" si="1849"/>
        <v>12.271637059521543</v>
      </c>
      <c r="J1640" s="1">
        <f t="shared" si="1849"/>
        <v>13.241554979264517</v>
      </c>
      <c r="K1640" s="1">
        <f t="shared" si="1849"/>
        <v>16.4084863755938</v>
      </c>
      <c r="L1640" s="1">
        <f t="shared" ref="L1640:O1640" si="1850">L1641+L1645+L1649+L1655</f>
        <v>17.724092072542643</v>
      </c>
      <c r="M1640" s="1">
        <f t="shared" si="1850"/>
        <v>19.243670082836754</v>
      </c>
      <c r="N1640" s="1">
        <f t="shared" si="1850"/>
        <v>19.797507008396519</v>
      </c>
      <c r="O1640" s="1">
        <f t="shared" si="1850"/>
        <v>20.366729736447652</v>
      </c>
      <c r="P1640" s="1">
        <f>P1641+P1645+P1649+P1655</f>
        <v>20.872167477960858</v>
      </c>
      <c r="Q1640" s="1">
        <f>Q1641+Q1645+Q1649+Q1655</f>
        <v>21.371577137406483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9.208616170913249</v>
      </c>
      <c r="G1641" s="1">
        <f t="shared" ref="G1641:K1641" si="1853">SUM(G1642:G1644)</f>
        <v>9.5652107514568705</v>
      </c>
      <c r="H1641" s="1">
        <f t="shared" si="1853"/>
        <v>10.026277256046777</v>
      </c>
      <c r="I1641" s="1">
        <f t="shared" si="1853"/>
        <v>10.862773813903409</v>
      </c>
      <c r="J1641" s="1">
        <f t="shared" si="1853"/>
        <v>11.831938593393573</v>
      </c>
      <c r="K1641" s="1">
        <f t="shared" si="1853"/>
        <v>15.953556901693601</v>
      </c>
      <c r="L1641" s="1">
        <f t="shared" ref="L1641:O1641" si="1854">SUM(L1642:L1644)</f>
        <v>17.585939980760806</v>
      </c>
      <c r="M1641" s="1">
        <f t="shared" si="1854"/>
        <v>19.10506297813242</v>
      </c>
      <c r="N1641" s="1">
        <f t="shared" si="1854"/>
        <v>19.657931248716704</v>
      </c>
      <c r="O1641" s="1">
        <f t="shared" si="1854"/>
        <v>20.226741291721815</v>
      </c>
      <c r="P1641" s="1">
        <f>SUM(P1642:P1644)</f>
        <v>20.73103982460059</v>
      </c>
      <c r="Q1641" s="1">
        <f>SUM(Q1642:Q1644)</f>
        <v>21.225026382249716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9.7101371512482508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10.081538970637332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10.452994009297242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10.945822135599396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11.437969199369945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11.92841205382695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12.415981986866916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1.5038961578123025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1.6592512198197871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1.7493763855861133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1.8960824530887941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1.9831073814172522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2.0299805600896419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2.1060991558659956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2.1832594381457473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2.2167494133579826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2.2690591344303268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2.2838638883345976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2.312540976264132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5.4094786159585951E-5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6.8999418156309958E-2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0.25488136363853325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0.63862583504572068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4.2134391903557074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5.3983018542574781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6.4688095306894304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6.4953596997593248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6.5197129579215414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6.5187638824390426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6.4965034191186692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4.8085781474198726E-4</v>
      </c>
      <c r="K1645" s="1">
        <f t="shared" si="1856"/>
        <v>8.6125802841300877E-2</v>
      </c>
      <c r="L1645" s="1">
        <f t="shared" ref="L1645:O1645" si="1857">SUM(L1646:L1648)</f>
        <v>0.13754026513611906</v>
      </c>
      <c r="M1645" s="1">
        <f t="shared" si="1857"/>
        <v>0.13860710470433577</v>
      </c>
      <c r="N1645" s="1">
        <f t="shared" si="1857"/>
        <v>0.13957575967981536</v>
      </c>
      <c r="O1645" s="1">
        <f t="shared" si="1857"/>
        <v>0.1399884447258378</v>
      </c>
      <c r="P1645" s="1">
        <f>SUM(P1646:P1648)</f>
        <v>0.14112765336026753</v>
      </c>
      <c r="Q1645" s="1">
        <f>SUM(Q1646:Q1648)</f>
        <v>0.14655075515676544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-1.1462485535594506E-3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-1.1544110594654447E-3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-5.2768906157247143E-4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3.5821055022986604E-4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5.6834017584945367E-4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1.4426553645596977E-3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4.5201295772053602E-3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3.5945584248602076E-3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3.9328926566762684E-3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4.3352584662287421E-3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4.4160662147783849E-3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4.6170506871005745E-3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4.8805006119311068E-3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7.224460592677711E-3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4.8085781474198726E-4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8.3677492970000114E-2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0.13476178353890822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0.1347995352996795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0.13480148291480712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0.13480305386288777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0.13480449738377673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0.13480616498688236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0.96531660996215207</v>
      </c>
      <c r="H1649" s="1">
        <f t="shared" si="1859"/>
        <v>1.4087093133864212</v>
      </c>
      <c r="I1649" s="1">
        <f t="shared" si="1859"/>
        <v>1.4088632456181343</v>
      </c>
      <c r="J1649" s="1">
        <f t="shared" si="1859"/>
        <v>1.4091355280562026</v>
      </c>
      <c r="K1649" s="1">
        <f t="shared" si="1859"/>
        <v>0.36880367105889944</v>
      </c>
      <c r="L1649" s="1">
        <f t="shared" ref="L1649:O1649" si="1860">L1654</f>
        <v>6.1182664571555665E-4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1.6634697590601046</v>
      </c>
      <c r="G1650" s="1">
        <f t="shared" ref="G1650:K1650" si="1862">G1649-G1651</f>
        <v>0.91247139656816389</v>
      </c>
      <c r="H1650" s="1">
        <f t="shared" si="1862"/>
        <v>1.331595938451174</v>
      </c>
      <c r="I1650" s="1">
        <f t="shared" si="1862"/>
        <v>1.3317088332583242</v>
      </c>
      <c r="J1650" s="1">
        <f t="shared" si="1862"/>
        <v>1.312445102494628</v>
      </c>
      <c r="K1650" s="1">
        <f t="shared" si="1862"/>
        <v>0.26029653670370229</v>
      </c>
      <c r="L1650" s="1">
        <f t="shared" ref="L1650:O1650" si="1863">L1649-L1651</f>
        <v>4.5850444723962878E-4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9.6338004668253305E-2</v>
      </c>
      <c r="G1651" s="1">
        <f t="shared" ref="G1651:K1651" si="1864">SUM(G1652:G1653)</f>
        <v>5.2845213393988143E-2</v>
      </c>
      <c r="H1651" s="1">
        <f t="shared" si="1864"/>
        <v>7.7113374935247239E-2</v>
      </c>
      <c r="I1651" s="1">
        <f t="shared" si="1864"/>
        <v>7.7154412359810035E-2</v>
      </c>
      <c r="J1651" s="1">
        <f t="shared" si="1864"/>
        <v>9.6690425561574533E-2</v>
      </c>
      <c r="K1651" s="1">
        <f t="shared" si="1864"/>
        <v>0.10850713435519715</v>
      </c>
      <c r="L1651" s="1">
        <f t="shared" ref="L1651:O1651" si="1865">SUM(L1652:L1653)</f>
        <v>1.5332219847592787E-4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9.6338004668253305E-2</v>
      </c>
      <c r="G1652" s="1">
        <f>[1]Transport!C$25/SUM([1]Transport!C$21,[1]Transport!C$25)*G1649*(G$35+G$600)/(G$35+G$600+G$39)</f>
        <v>5.2845213393988143E-2</v>
      </c>
      <c r="H1652" s="1">
        <f>[1]Transport!D$25/SUM([1]Transport!D$21,[1]Transport!D$25)*H1649*(H$35+H$600)/(H$35+H$600+H$39)</f>
        <v>7.7113374935247239E-2</v>
      </c>
      <c r="I1652" s="1">
        <f>[1]Transport!E$25/SUM([1]Transport!E$21,[1]Transport!E$25)*I1649*(I$35+I$600)/(I$35+I$600+I$39)</f>
        <v>7.7154412359810035E-2</v>
      </c>
      <c r="J1652" s="1">
        <f>[1]Transport!F$25/SUM([1]Transport!F$21,[1]Transport!F$25)*J1649*(J$35+J$600)/(J$35+J$600+J$39)</f>
        <v>9.6690425561574533E-2</v>
      </c>
      <c r="K1652" s="1">
        <f>[1]Transport!G$25/SUM([1]Transport!G$21,[1]Transport!G$25)*K1649*(K$35+K$600)/(K$35+K$600+K$39)</f>
        <v>2.0465544323229255E-2</v>
      </c>
      <c r="L1652" s="1">
        <f>[1]Transport!H$25/SUM([1]Transport!H$21,[1]Transport!H$25)*L1649*(L$35+L$600)/(L$35+L$600+L$39)</f>
        <v>3.5271889047202747E-5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8.8041590031967903E-2</v>
      </c>
      <c r="L1653" s="1">
        <f>(L$39+L$719)/([1]Transport!H$21+[1]Transport!H$25)*L1649</f>
        <v>1.1805030942872512E-4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0.96531660996215207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1.4087093133864212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1.4088632456181343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1.4091355280562026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0.36880367105889944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6.1182664571555665E-4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0.38954881390570101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-6.6811820361948639E-3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-1.2058312107824508E-2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-6.5850833830044236E-3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-6.5156576055073918E-3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6.4557595938624663E-3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6.4319625094354568E-3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2.1350476975283317E-3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6.455626179200453E-3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6.4140119976388897E-3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6.5051293299928942E-3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6.9602108260238974E-3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17.22523369654607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15.762719141333426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14.414777198074278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13.875412427824552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7.2076411107834639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4.6252059987493119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2.0429521484580642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2.0429421699443746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2.0429350923435643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2.0429286575966579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2.042921109400214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30.629658870726296</v>
      </c>
      <c r="G1663" s="1">
        <f>IF([1]Transport!C$23+[1]Transport_Aviation_Intl!C$11&lt;0,0,[1]Transport!C$23+[1]Transport_Aviation_Intl!C$11)</f>
        <v>59.879716506480705</v>
      </c>
      <c r="H1663" s="1">
        <f>IF([1]Transport!D$23+[1]Transport_Aviation_Intl!D$11&lt;0,0,[1]Transport!D$23+[1]Transport_Aviation_Intl!D$11)</f>
        <v>85.345007073816404</v>
      </c>
      <c r="I1663" s="1">
        <f>IF([1]Transport!E$23+[1]Transport_Aviation_Intl!E$11&lt;0,0,[1]Transport!E$23+[1]Transport_Aviation_Intl!E$11)</f>
        <v>85.62720851871704</v>
      </c>
      <c r="J1663" s="1">
        <f>IF([1]Transport!F$23+[1]Transport_Aviation_Intl!F$11&lt;0,0,[1]Transport!F$23+[1]Transport_Aviation_Intl!F$11)</f>
        <v>76.41533197459492</v>
      </c>
      <c r="K1663" s="1">
        <f>IF([1]Transport!G$23+[1]Transport_Aviation_Intl!G$11&lt;0,0,[1]Transport!G$23+[1]Transport_Aviation_Intl!G$11)</f>
        <v>54.626452650235784</v>
      </c>
      <c r="L1663" s="1">
        <f>IF([1]Transport!H$23+[1]Transport_Aviation_Intl!H$11&lt;0,0,[1]Transport!H$23+[1]Transport_Aviation_Intl!H$11)</f>
        <v>28.154214275233272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8.5165804163001013E-4</v>
      </c>
      <c r="O1663" s="1">
        <f>IF([1]Transport!K$23+[1]Transport_Aviation_Intl!K$11&lt;0,0,[1]Transport!K$23+[1]Transport_Aviation_Intl!K$11)</f>
        <v>1.7499255143900161E-3</v>
      </c>
      <c r="P1663" s="1">
        <f>IF([1]Transport!L$23+[1]Transport_Aviation_Intl!L$11&lt;0,0,[1]Transport!L$23+[1]Transport_Aviation_Intl!L$11)</f>
        <v>8.2190967986983665E-4</v>
      </c>
      <c r="Q1663" s="1">
        <f>IF([1]Transport!M$23+[1]Transport_Aviation_Intl!M$11&lt;0,0,[1]Transport!M$23+[1]Transport_Aviation_Intl!M$11)</f>
        <v>1.5592089533500442E-3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3.4115309569507401E-4</v>
      </c>
      <c r="G1664" s="1">
        <f t="shared" si="1871"/>
        <v>2.8350996887930002E-4</v>
      </c>
      <c r="H1664" s="1">
        <f t="shared" si="1871"/>
        <v>1.7838807724650699E-4</v>
      </c>
      <c r="I1664" s="1">
        <f t="shared" si="1871"/>
        <v>5.3080142687975291</v>
      </c>
      <c r="J1664" s="1">
        <f t="shared" si="1871"/>
        <v>5.3080142687975291</v>
      </c>
      <c r="K1664" s="1">
        <f t="shared" si="1871"/>
        <v>18.532024784685436</v>
      </c>
      <c r="L1664" s="1">
        <f t="shared" ref="L1664:O1664" si="1872">L36</f>
        <v>38.63129933354454</v>
      </c>
      <c r="M1664" s="1">
        <f t="shared" si="1872"/>
        <v>68.686281131590889</v>
      </c>
      <c r="N1664" s="1">
        <f t="shared" si="1872"/>
        <v>95.382875398607823</v>
      </c>
      <c r="O1664" s="1">
        <f t="shared" si="1872"/>
        <v>95.564557014380398</v>
      </c>
      <c r="P1664" s="1">
        <f>P36</f>
        <v>96.275799439756668</v>
      </c>
      <c r="Q1664" s="1">
        <f>Q36</f>
        <v>97.840783718604712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13.224010515887908</v>
      </c>
      <c r="K1665" s="1">
        <f t="shared" si="1873"/>
        <v>20.099274548859103</v>
      </c>
      <c r="L1665" s="1">
        <f t="shared" ref="L1665:O1665" si="1874">L40</f>
        <v>30.054981798046349</v>
      </c>
      <c r="M1665" s="1">
        <f t="shared" si="1874"/>
        <v>26.878275882789509</v>
      </c>
      <c r="N1665" s="1">
        <f t="shared" si="1874"/>
        <v>0</v>
      </c>
      <c r="O1665" s="1">
        <f t="shared" si="1874"/>
        <v>0.71124242537626969</v>
      </c>
      <c r="P1665" s="1">
        <f>P40</f>
        <v>1.5649842788480441</v>
      </c>
      <c r="Q1665" s="1">
        <f>Q40</f>
        <v>1.5630044482186349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0.24504620876995911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0.25423486466431994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0.2634112982939445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0.27583037138147892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0.28823228196365747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0.30059124714785285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0.31287781585313673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2.5121129874730516E-2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2.7716185835950664E-2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2.9221639508690236E-2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3.1672222387036673E-2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3.312588959372631E-2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3.3908860680495707E-2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3.5180348156839479E-2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3.6469235998098523E-2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3.7028653623070673E-2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3.7902436889250983E-2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3.8149735975468245E-2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3.8628758976201764E-2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1.3347300498071799E-4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0.17024856436394001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0.62889206028203304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1.1608208586608499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8.5441359593175701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11.338393579957801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13.8908437592706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13.890850167953699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13.89085432459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13.890858095984999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13.8908625857537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-2.0565858359787477E-5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-2.1507810044387926E-5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-1.0194993501823283E-5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6.9206555485449943E-6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1.0980376175211876E-5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2.7872213275045638E-5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8.732925319635218E-5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2.6229036297030274E-5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2.601799792241259E-5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2.5725856508931059E-5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2.6205377755516867E-5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2.7398039677697926E-5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2.8961377830722661E-5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4.2870670343982947E-5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8.6240803730900295E-4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0.15007376456576099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0.24169232917304301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0.24176003613529601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0.24176352914068799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0.24176634660191901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0.241768935525253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0.241771926335171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0.87497481878983696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1.2768714051819401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1.2770109312453799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1.2772577313878899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0.33428817231938102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5.54567178209807E-4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1.5788701252694643E-3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-2.7079324443761824E-5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-4.8873229922933053E-5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-2.6689829501960414E-5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-2.6408441696117448E-5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2.6165670629249034E-5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2.6069219287776269E-5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8.6535060698936021E-6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2.6165129889766272E-5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2.5996464537159143E-5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2.6365769817556729E-5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2.8210248745479275E-5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17.023177918339499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15.577818980391401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14.2456886924702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13.7126507895541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7.1230938959630601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4.5709513155382204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2.0189878706161801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2.0189780091526401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2.0189710145736401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2.0189646553077298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2.0189571956532899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2.523612230734126E-2</v>
      </c>
      <c r="L1678" s="7">
        <f t="shared" ref="L1678:O1678" si="1879">IFERROR(L1667/L1642,"-")</f>
        <v>2.5217862610538298E-2</v>
      </c>
      <c r="M1678" s="7">
        <f t="shared" si="1879"/>
        <v>2.5199602913735308E-2</v>
      </c>
      <c r="N1678" s="7">
        <f t="shared" si="1879"/>
        <v>2.5199602913735304E-2</v>
      </c>
      <c r="O1678" s="7">
        <f t="shared" si="1879"/>
        <v>2.5199602913735297E-2</v>
      </c>
      <c r="P1678" s="7">
        <f t="shared" ref="P1678:Q1680" si="1880">IFERROR(P1667/P1642,"-")</f>
        <v>2.5199602913735297E-2</v>
      </c>
      <c r="Q1678" s="7">
        <f t="shared" si="1880"/>
        <v>2.5199602913735318E-2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1.6704032219401296E-2</v>
      </c>
      <c r="G1679" s="7">
        <f t="shared" si="1878"/>
        <v>1.6704032219401321E-2</v>
      </c>
      <c r="H1679" s="7">
        <f t="shared" si="1878"/>
        <v>1.6704032219401303E-2</v>
      </c>
      <c r="I1679" s="7">
        <f t="shared" si="1878"/>
        <v>1.6704032219401303E-2</v>
      </c>
      <c r="J1679" s="7">
        <f t="shared" si="1878"/>
        <v>1.6704032219401293E-2</v>
      </c>
      <c r="K1679" s="7">
        <f t="shared" si="1878"/>
        <v>1.6704032219401317E-2</v>
      </c>
      <c r="L1679" s="7">
        <f t="shared" ref="L1679:O1679" si="1881">IFERROR(L1668/L1643,"-")</f>
        <v>1.6704032219401303E-2</v>
      </c>
      <c r="M1679" s="7">
        <f t="shared" si="1881"/>
        <v>1.6704032219401289E-2</v>
      </c>
      <c r="N1679" s="7">
        <f t="shared" si="1881"/>
        <v>1.67040322194013E-2</v>
      </c>
      <c r="O1679" s="7">
        <f t="shared" si="1881"/>
        <v>1.6704032219401289E-2</v>
      </c>
      <c r="P1679" s="7">
        <f t="shared" si="1880"/>
        <v>1.6704032219401296E-2</v>
      </c>
      <c r="Q1679" s="7">
        <f t="shared" si="1880"/>
        <v>1.6704032219401286E-2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2.467391304347835</v>
      </c>
      <c r="H1680">
        <f t="shared" si="1878"/>
        <v>2.4673913043478453</v>
      </c>
      <c r="I1680">
        <f t="shared" si="1878"/>
        <v>2.4673913043478257</v>
      </c>
      <c r="J1680">
        <f t="shared" si="1878"/>
        <v>1.8176854035003831</v>
      </c>
      <c r="K1680">
        <f t="shared" si="1878"/>
        <v>2.0278294223100573</v>
      </c>
      <c r="L1680">
        <f t="shared" ref="L1680:O1680" si="1882">IFERROR(L1669/L1644,"-")</f>
        <v>2.1003630189770792</v>
      </c>
      <c r="M1680">
        <f t="shared" si="1882"/>
        <v>2.1473570513043296</v>
      </c>
      <c r="N1680">
        <f t="shared" si="1882"/>
        <v>2.1385805883034319</v>
      </c>
      <c r="O1680">
        <f t="shared" si="1882"/>
        <v>2.1305929285908851</v>
      </c>
      <c r="P1680">
        <f t="shared" si="1880"/>
        <v>2.130903702986652</v>
      </c>
      <c r="Q1680">
        <f t="shared" si="1880"/>
        <v>2.1382059993802276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1.7941883805152232E-2</v>
      </c>
      <c r="L1681">
        <f t="shared" ref="L1681:O1681" si="1884">IFERROR(L1670/L1646,"-")</f>
        <v>1.8630980592257335E-2</v>
      </c>
      <c r="M1681">
        <f t="shared" si="1884"/>
        <v>1.9320077379362411E-2</v>
      </c>
      <c r="N1681">
        <f t="shared" si="1884"/>
        <v>1.9320077379362401E-2</v>
      </c>
      <c r="O1681">
        <f t="shared" si="1884"/>
        <v>1.9320077379362394E-2</v>
      </c>
      <c r="P1681">
        <f t="shared" ref="P1681:Q1683" si="1885">IFERROR(P1670/P1646,"-")</f>
        <v>1.9320077379362404E-2</v>
      </c>
      <c r="Q1681">
        <f t="shared" si="1885"/>
        <v>1.9320077379362394E-2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7.2968729943651764E-3</v>
      </c>
      <c r="L1682">
        <f t="shared" ref="L1682:O1682" si="1886">IFERROR(L1671/L1647,"-")</f>
        <v>6.6154864100462611E-3</v>
      </c>
      <c r="M1682">
        <f t="shared" si="1886"/>
        <v>5.9340998257273641E-3</v>
      </c>
      <c r="N1682">
        <f t="shared" si="1886"/>
        <v>5.9340998257273537E-3</v>
      </c>
      <c r="O1682">
        <f t="shared" si="1886"/>
        <v>5.9340998257273641E-3</v>
      </c>
      <c r="P1682">
        <f t="shared" si="1885"/>
        <v>5.9340998257273615E-3</v>
      </c>
      <c r="Q1682">
        <f t="shared" si="1885"/>
        <v>5.9340998257273545E-3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1.7934782608695736</v>
      </c>
      <c r="K1683">
        <f t="shared" si="1883"/>
        <v>1.7934782608695643</v>
      </c>
      <c r="L1683">
        <f t="shared" ref="L1683:O1683" si="1887">IFERROR(L1672/L1648,"-")</f>
        <v>1.7934782608695734</v>
      </c>
      <c r="M1683">
        <f t="shared" si="1887"/>
        <v>1.7934782608695745</v>
      </c>
      <c r="N1683">
        <f t="shared" si="1887"/>
        <v>1.793478260869575</v>
      </c>
      <c r="O1683">
        <f t="shared" si="1887"/>
        <v>1.7934782608695707</v>
      </c>
      <c r="P1683">
        <f t="shared" si="1885"/>
        <v>1.7934782608695745</v>
      </c>
      <c r="Q1683">
        <f t="shared" si="1885"/>
        <v>1.7934782608695767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0.90641226905247474</v>
      </c>
      <c r="H1684" s="4">
        <f t="shared" si="1888"/>
        <v>0.90641226905247496</v>
      </c>
      <c r="I1684" s="4">
        <f t="shared" si="1888"/>
        <v>0.90641226905248384</v>
      </c>
      <c r="J1684" s="4">
        <f t="shared" si="1888"/>
        <v>0.90641226905248196</v>
      </c>
      <c r="K1684" s="4">
        <f t="shared" si="1888"/>
        <v>0.90641226905247874</v>
      </c>
      <c r="L1684" s="4">
        <f t="shared" ref="L1684:O1684" si="1889">IFERROR(L1673/L1654,"-")</f>
        <v>0.90641226905248251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4.0530738867855087E-3</v>
      </c>
      <c r="G1686" s="1">
        <f t="shared" si="1890"/>
        <v>4.0530738867855069E-3</v>
      </c>
      <c r="H1686">
        <f t="shared" si="1890"/>
        <v>4.0530738867855095E-3</v>
      </c>
      <c r="I1686">
        <f t="shared" si="1890"/>
        <v>4.0530738867855104E-3</v>
      </c>
      <c r="J1686">
        <f t="shared" si="1890"/>
        <v>4.0530738867855156E-3</v>
      </c>
      <c r="K1686">
        <f t="shared" si="1890"/>
        <v>4.0530738867855165E-3</v>
      </c>
      <c r="L1686">
        <f t="shared" ref="L1686:O1686" si="1893">IFERROR(L1675/L1661,"-")</f>
        <v>4.053073886785513E-3</v>
      </c>
      <c r="M1686">
        <f t="shared" si="1893"/>
        <v>4.0530738867855069E-3</v>
      </c>
      <c r="N1686">
        <f t="shared" si="1893"/>
        <v>4.0530738867855104E-3</v>
      </c>
      <c r="O1686">
        <f t="shared" si="1893"/>
        <v>4.0530738867855095E-3</v>
      </c>
      <c r="P1686">
        <f t="shared" si="1892"/>
        <v>4.0530738867855113E-3</v>
      </c>
      <c r="Q1686">
        <f t="shared" si="1892"/>
        <v>4.0530738867855121E-3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0.98826978015125067</v>
      </c>
      <c r="H1687" s="4">
        <f t="shared" si="1890"/>
        <v>0.98826978015124467</v>
      </c>
      <c r="I1687" s="4">
        <f t="shared" si="1890"/>
        <v>0.98826978015125566</v>
      </c>
      <c r="J1687" s="4">
        <f t="shared" si="1890"/>
        <v>0.98826978015125067</v>
      </c>
      <c r="K1687" s="4">
        <f t="shared" si="1890"/>
        <v>0.98826978015124656</v>
      </c>
      <c r="L1687" s="4">
        <f t="shared" ref="L1687:O1687" si="1894">IFERROR(L1676/L1662,"-")</f>
        <v>0.988269780151249</v>
      </c>
      <c r="M1687" s="4">
        <f t="shared" si="1894"/>
        <v>0.98826978015125255</v>
      </c>
      <c r="N1687" s="4">
        <f t="shared" si="1894"/>
        <v>0.98826978015124778</v>
      </c>
      <c r="O1687" s="4">
        <f t="shared" si="1894"/>
        <v>0.98826978015124622</v>
      </c>
      <c r="P1687" s="4">
        <f t="shared" si="1892"/>
        <v>0.98826978015124634</v>
      </c>
      <c r="Q1687" s="4">
        <f t="shared" si="1892"/>
        <v>0.98826978015124645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34.666725792592615</v>
      </c>
      <c r="G1688" s="3">
        <f t="shared" ref="G1688:K1688" si="1895">SUM(G1689:G1691,G1694:G1696,-G1701)</f>
        <v>32.415369473967161</v>
      </c>
      <c r="H1688" s="3">
        <f t="shared" si="1895"/>
        <v>27.561777147091554</v>
      </c>
      <c r="I1688" s="3">
        <f t="shared" si="1895"/>
        <v>23.19257103684722</v>
      </c>
      <c r="J1688" s="3">
        <f t="shared" si="1895"/>
        <v>16.239512424236569</v>
      </c>
      <c r="K1688" s="3">
        <f t="shared" si="1895"/>
        <v>10.509019794965479</v>
      </c>
      <c r="L1688" s="3">
        <f t="shared" ref="L1688:O1688" si="1896">SUM(L1689:L1691,L1694:L1696,-L1701)</f>
        <v>4.767168602440865</v>
      </c>
      <c r="M1688" s="3">
        <f>SUM(M1689:M1691,M1694:M1696,-M1701)</f>
        <v>-1.1797059620319413E-2</v>
      </c>
      <c r="N1688" s="3">
        <f t="shared" si="1896"/>
        <v>-1.4079198594200106</v>
      </c>
      <c r="O1688" s="3">
        <f t="shared" si="1896"/>
        <v>-2.8037091212178487</v>
      </c>
      <c r="P1688" s="3">
        <f>SUM(P1689:P1691,P1694:P1696,-P1701)</f>
        <v>-3.6372087393901307</v>
      </c>
      <c r="Q1688" s="3">
        <f>SUM(Q1689:Q1691,Q1694:Q1696,-Q1701)</f>
        <v>-4.4708382482873255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2.616351762267092</v>
      </c>
      <c r="G1689" s="1">
        <f>[1]Summary!C53+[1]Summary!C59</f>
        <v>2.4689610418282797</v>
      </c>
      <c r="H1689" s="1">
        <f>[1]Summary!D53+[1]Summary!D59</f>
        <v>2.4012766714326848</v>
      </c>
      <c r="I1689" s="1">
        <f>[1]Summary!E53+[1]Summary!E59</f>
        <v>2.2448948028475586</v>
      </c>
      <c r="J1689" s="1">
        <f>[1]Summary!F53+[1]Summary!F59</f>
        <v>2.2420927828956114</v>
      </c>
      <c r="K1689" s="1">
        <f>[1]Summary!G53+[1]Summary!G59</f>
        <v>1.8681312523123466</v>
      </c>
      <c r="L1689" s="1">
        <f>[1]Summary!H53+[1]Summary!H59</f>
        <v>0.24840720503881331</v>
      </c>
      <c r="M1689" s="1">
        <f>[1]Summary!I53+[1]Summary!I59</f>
        <v>9.3737132728127559E-2</v>
      </c>
      <c r="N1689" s="1">
        <f>[1]Summary!J53+[1]Summary!J59</f>
        <v>-0.1885645063800423</v>
      </c>
      <c r="O1689" s="1">
        <f>[1]Summary!K53+[1]Summary!K59</f>
        <v>-0.22803146294391885</v>
      </c>
      <c r="P1689" s="1">
        <f>[1]Summary!L53+[1]Summary!L59</f>
        <v>-0.23833292654881344</v>
      </c>
      <c r="Q1689" s="1">
        <f>[1]Summary!M53+[1]Summary!M59</f>
        <v>-0.23756911791888458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-4.3182001056630328E-4</v>
      </c>
      <c r="L1690" s="1">
        <f>[1]Summary!H54+[1]Summary!H61+[1]Summary!H62</f>
        <v>-5.7848148992039141E-4</v>
      </c>
      <c r="M1690" s="1">
        <f>[1]Summary!I54+[1]Summary!I61+[1]Summary!I62</f>
        <v>-0.90101097625380211</v>
      </c>
      <c r="N1690" s="1">
        <f>[1]Summary!J54+[1]Summary!J61+[1]Summary!J62</f>
        <v>-1.6203492315569112</v>
      </c>
      <c r="O1690" s="1">
        <f>[1]Summary!K54+[1]Summary!K61+[1]Summary!K62</f>
        <v>-1.5782664702010352</v>
      </c>
      <c r="P1690" s="1">
        <f>[1]Summary!L54+[1]Summary!L61+[1]Summary!L62</f>
        <v>-2.2675587901957996</v>
      </c>
      <c r="Q1690" s="1">
        <f>[1]Summary!M54+[1]Summary!M61+[1]Summary!M62</f>
        <v>-2.2678338467123194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6.4983625632038358</v>
      </c>
      <c r="G1691" s="1">
        <f>[1]Summary!C55+[1]Summary!C60</f>
        <v>6.1140483066155618</v>
      </c>
      <c r="H1691" s="1">
        <f>[1]Summary!D55+[1]Summary!D60</f>
        <v>5.639945481099975</v>
      </c>
      <c r="I1691" s="1">
        <f>[1]Summary!E55+[1]Summary!E60</f>
        <v>4.9681682197602592</v>
      </c>
      <c r="J1691" s="1">
        <f>[1]Summary!F55+[1]Summary!F60</f>
        <v>4.0969715632656616</v>
      </c>
      <c r="K1691" s="1">
        <f>[1]Summary!G55+[1]Summary!G60</f>
        <v>3.089072502433365</v>
      </c>
      <c r="L1691" s="1">
        <f>[1]Summary!H55+[1]Summary!H60</f>
        <v>1.8494117653397824</v>
      </c>
      <c r="M1691" s="1">
        <f>[1]Summary!I55+[1]Summary!I60</f>
        <v>0.10776269153860873</v>
      </c>
      <c r="N1691" s="1">
        <f>[1]Summary!J55+[1]Summary!J60</f>
        <v>5.081728360950688E-2</v>
      </c>
      <c r="O1691" s="1">
        <f>[1]Summary!K55+[1]Summary!K60</f>
        <v>4.5327904122878238E-2</v>
      </c>
      <c r="P1691" s="1">
        <f>[1]Summary!L55+[1]Summary!L60</f>
        <v>4.0383709849883154E-2</v>
      </c>
      <c r="Q1691" s="1">
        <f>[1]Summary!M55+[1]Summary!M60</f>
        <v>3.5887443935882057E-2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4.4090157627191964</v>
      </c>
      <c r="G1692" s="1">
        <f t="shared" ref="G1692:K1692" si="1901">G1691-G1693</f>
        <v>4.0030351367414809</v>
      </c>
      <c r="H1692" s="1">
        <f t="shared" si="1901"/>
        <v>3.537676010038715</v>
      </c>
      <c r="I1692" s="1">
        <f t="shared" si="1901"/>
        <v>2.8745111349514794</v>
      </c>
      <c r="J1692" s="1">
        <f t="shared" si="1901"/>
        <v>2.0114365860837413</v>
      </c>
      <c r="K1692" s="1">
        <f t="shared" si="1901"/>
        <v>1.0122589089078549</v>
      </c>
      <c r="L1692" s="1">
        <f t="shared" ref="L1692:O1692" si="1902">L1691-L1693</f>
        <v>-0.21894932548355617</v>
      </c>
      <c r="M1692" s="1">
        <f t="shared" si="1902"/>
        <v>-0.92411709301451106</v>
      </c>
      <c r="N1692" s="1">
        <f t="shared" si="1902"/>
        <v>-0.98106205039746319</v>
      </c>
      <c r="O1692" s="1">
        <f t="shared" si="1902"/>
        <v>-0.9865461181758719</v>
      </c>
      <c r="P1692" s="1">
        <f>P1691-P1693</f>
        <v>-0.99149007376834675</v>
      </c>
      <c r="Q1692" s="1">
        <f>Q1691-Q1693</f>
        <v>-0.99598592731539815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2.0936570848087799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2.0855349771819203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2.0768135935255101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2.0683610908233385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1.0318797845531198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1.0318793340069701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1.0318740222987501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1.0318737836182299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1.0318733712512802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3.7953813133900298</v>
      </c>
      <c r="G1694" s="1">
        <f>[1]Summary!C56</f>
        <v>3.3553951696340398</v>
      </c>
      <c r="H1694" s="1">
        <f>[1]Summary!D56</f>
        <v>2.81079882169184</v>
      </c>
      <c r="I1694" s="1">
        <f>[1]Summary!E56</f>
        <v>2.58205966512987</v>
      </c>
      <c r="J1694" s="1">
        <f>[1]Summary!F56</f>
        <v>2.0520100765319547</v>
      </c>
      <c r="K1694" s="1">
        <f>[1]Summary!G56</f>
        <v>1.5702545732780431</v>
      </c>
      <c r="L1694" s="1">
        <f>[1]Summary!H56</f>
        <v>0.58380827328752005</v>
      </c>
      <c r="M1694" s="1">
        <f>[1]Summary!I56</f>
        <v>0.17105120793381373</v>
      </c>
      <c r="N1694" s="1">
        <f>[1]Summary!J56</f>
        <v>0.17613650048121562</v>
      </c>
      <c r="O1694" s="1">
        <f>[1]Summary!K56</f>
        <v>0.16682796195875618</v>
      </c>
      <c r="P1694" s="1">
        <f>[1]Summary!L56</f>
        <v>0.17235036879349594</v>
      </c>
      <c r="Q1694" s="1">
        <f>[1]Summary!M56</f>
        <v>0.17377032724692271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7.186014274119052</v>
      </c>
      <c r="G1695" s="1">
        <f>[1]Summary!C57</f>
        <v>6.587071095316678</v>
      </c>
      <c r="H1695" s="1">
        <f>[1]Summary!D57</f>
        <v>6.595709552204462</v>
      </c>
      <c r="I1695" s="1">
        <f>[1]Summary!E57</f>
        <v>5.93030581569157</v>
      </c>
      <c r="J1695" s="1">
        <f>[1]Summary!F57</f>
        <v>3.6242632218213466</v>
      </c>
      <c r="K1695" s="1">
        <f>[1]Summary!G57</f>
        <v>1.6490242598772982</v>
      </c>
      <c r="L1695" s="1">
        <f>[1]Summary!H57</f>
        <v>1.1132983953732818</v>
      </c>
      <c r="M1695" s="1">
        <f>[1]Summary!I57</f>
        <v>0.50583586125232594</v>
      </c>
      <c r="N1695" s="1">
        <f>[1]Summary!J57</f>
        <v>0.42427575895110065</v>
      </c>
      <c r="O1695" s="1">
        <f>[1]Summary!K57</f>
        <v>0.40775998843449368</v>
      </c>
      <c r="P1695" s="1">
        <f>[1]Summary!L57</f>
        <v>0.42609645847366068</v>
      </c>
      <c r="Q1695" s="1">
        <f>[1]Summary!M57</f>
        <v>0.35918513416683567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14.570615879612605</v>
      </c>
      <c r="G1696" s="1">
        <f>[1]Summary!C58</f>
        <v>13.889893860572606</v>
      </c>
      <c r="H1696" s="1">
        <f>[1]Summary!D58</f>
        <v>10.11404662066259</v>
      </c>
      <c r="I1696" s="1">
        <f>[1]Summary!E58</f>
        <v>7.4671425334179604</v>
      </c>
      <c r="J1696" s="1">
        <f>[1]Summary!F58</f>
        <v>4.2241747797219942</v>
      </c>
      <c r="K1696" s="1">
        <f>[1]Summary!G58</f>
        <v>2.3330069211477142</v>
      </c>
      <c r="L1696" s="1">
        <f>[1]Summary!H58</f>
        <v>0.97287310596114662</v>
      </c>
      <c r="M1696" s="1">
        <f>[1]Summary!I58</f>
        <v>4.6429976731522687E-2</v>
      </c>
      <c r="N1696" s="1">
        <f>[1]Summary!J58</f>
        <v>3.6137113305721023E-2</v>
      </c>
      <c r="O1696" s="1">
        <f>[1]Summary!K58</f>
        <v>4.2685985160279771E-2</v>
      </c>
      <c r="P1696" s="1">
        <f>[1]Summary!L58</f>
        <v>2.6193258905646999E-2</v>
      </c>
      <c r="Q1696" s="1">
        <f>[1]Summary!M58</f>
        <v>2.2476479375348603E-2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0.63100814564134466</v>
      </c>
      <c r="L1697" s="1">
        <f>-[1]Summary!H59</f>
        <v>2.2651873429762337</v>
      </c>
      <c r="M1697" s="1">
        <f>-[1]Summary!I59</f>
        <v>2.4591822728296879</v>
      </c>
      <c r="N1697" s="1">
        <f>-[1]Summary!J59</f>
        <v>2.6228558507504052</v>
      </c>
      <c r="O1697" s="1">
        <f>-[1]Summary!K59</f>
        <v>2.6065589646894987</v>
      </c>
      <c r="P1697" s="1">
        <f>-[1]Summary!L59</f>
        <v>2.6155366056255702</v>
      </c>
      <c r="Q1697" s="1">
        <f>-[1]Summary!M59</f>
        <v>2.6182209255218583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0.538758554762783</v>
      </c>
      <c r="L1698" s="1">
        <f>-[1]Summary!H60</f>
        <v>1.4318533563507956</v>
      </c>
      <c r="M1698" s="1">
        <f>-[1]Summary!I60</f>
        <v>3.0590856677472225</v>
      </c>
      <c r="N1698" s="1">
        <f>-[1]Summary!J60</f>
        <v>3.0046295197160879</v>
      </c>
      <c r="O1698" s="1">
        <f>-[1]Summary!K60</f>
        <v>3.0062469659780753</v>
      </c>
      <c r="P1698" s="1">
        <f>-[1]Summary!L60</f>
        <v>3.0141760787634757</v>
      </c>
      <c r="Q1698" s="1">
        <f>-[1]Summary!M60</f>
        <v>3.0146933388076484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0.42530265083331348</v>
      </c>
      <c r="N1699" s="1">
        <f>-[1]Summary!J61</f>
        <v>0.90566736308818396</v>
      </c>
      <c r="O1699" s="1">
        <f>-[1]Summary!K61</f>
        <v>0.97145305497205681</v>
      </c>
      <c r="P1699" s="1">
        <f>-[1]Summary!L61</f>
        <v>1.5595540986676131</v>
      </c>
      <c r="Q1699" s="1">
        <f>-[1]Summary!M61</f>
        <v>1.5622982184450629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4.3182001056630328E-4</v>
      </c>
      <c r="L1700" s="1">
        <f>-[1]Summary!H62</f>
        <v>5.7848148992039141E-4</v>
      </c>
      <c r="M1700" s="1">
        <f>-[1]Summary!I62</f>
        <v>0.47570832542048869</v>
      </c>
      <c r="N1700" s="1">
        <f>-[1]Summary!J62</f>
        <v>0.71468186846872728</v>
      </c>
      <c r="O1700" s="1">
        <f>-[1]Summary!K62</f>
        <v>0.60681341522897847</v>
      </c>
      <c r="P1700" s="1">
        <f>-[1]Summary!L62</f>
        <v>0.70800469152818668</v>
      </c>
      <c r="Q1700" s="1">
        <f>-[1]Summary!M62</f>
        <v>0.70553562826725658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3.7894072722402861E-5</v>
      </c>
      <c r="L1701" s="1">
        <f>-[1]Summary!H63</f>
        <v>5.1661069758325769E-5</v>
      </c>
      <c r="M1701" s="1">
        <f>-[1]Summary!I63</f>
        <v>3.5602953550916007E-2</v>
      </c>
      <c r="N1701" s="1">
        <f>-[1]Summary!J63</f>
        <v>0.28637277783060128</v>
      </c>
      <c r="O1701" s="1">
        <f>-[1]Summary!K63</f>
        <v>1.6600130277493026</v>
      </c>
      <c r="P1701" s="1">
        <f>-[1]Summary!L63</f>
        <v>1.7963408186682044</v>
      </c>
      <c r="Q1701" s="1">
        <f>-[1]Summary!M63</f>
        <v>2.5567546683811107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1.1695191606777882</v>
      </c>
      <c r="K1702" s="3">
        <f t="shared" si="1903"/>
        <v>1.1695191606777882</v>
      </c>
      <c r="L1702" s="3">
        <f t="shared" ref="L1702:O1702" si="1904">SUM(L1703:L1705)</f>
        <v>3.6971982503054011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0.83333063830139464</v>
      </c>
      <c r="K1703" s="1">
        <f>[1]Summary!B$77</f>
        <v>0.83333063830139464</v>
      </c>
      <c r="L1703" s="1">
        <f>[1]Summary!C$77</f>
        <v>1.252367617100075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0.33618852237639352</v>
      </c>
      <c r="K1704" s="1">
        <f>[1]Summary!B$78</f>
        <v>0.33618852237639352</v>
      </c>
      <c r="L1704" s="1">
        <f>[1]Summary!C$78</f>
        <v>0.43402416202325489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2.0108064711820712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3.0451097039703136E-4</v>
      </c>
      <c r="L1707" s="1">
        <f t="shared" ref="L1707:O1707" si="1909">SUM(L1708:L1709)</f>
        <v>3.9571391381630768E-4</v>
      </c>
      <c r="M1707" s="1">
        <f t="shared" si="1909"/>
        <v>0.25932374249520479</v>
      </c>
      <c r="N1707" s="1">
        <f t="shared" si="1909"/>
        <v>2.0858735888182682</v>
      </c>
      <c r="O1707" s="1">
        <f t="shared" si="1909"/>
        <v>12.091153907529392</v>
      </c>
      <c r="P1707" s="1">
        <f>SUM(P1708:P1709)</f>
        <v>13.08413424823722</v>
      </c>
      <c r="Q1707" s="1">
        <f>SUM(Q1708:Q1709)</f>
        <v>18.622814208334624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5.2546447508398612E-5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5.9324128439144069E-5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3.2398687731333579E-2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0.26059922782584688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1.5106118552518653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1.6346701449880654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2.3266467482268096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2.5196452288863276E-4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3.3638978537716362E-4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0.22692505476387123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1.8252743609924216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10.580542052277528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11.449464103249154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16.296167460107814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3.7894072722402861E-5</v>
      </c>
      <c r="L1710" s="1">
        <f t="shared" ref="L1710:O1710" si="1911">L1701</f>
        <v>5.1661069758325769E-5</v>
      </c>
      <c r="M1710" s="1">
        <f t="shared" si="1911"/>
        <v>3.5602953550916007E-2</v>
      </c>
      <c r="N1710" s="1">
        <f t="shared" si="1911"/>
        <v>0.28637277783060128</v>
      </c>
      <c r="O1710" s="1">
        <f t="shared" si="1911"/>
        <v>1.6600130277493026</v>
      </c>
      <c r="P1710" s="1">
        <f>P1701</f>
        <v>1.7963408186682044</v>
      </c>
      <c r="Q1710" s="1">
        <f>Q1701</f>
        <v>2.5567546683811107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964.10632956705342</v>
      </c>
      <c r="G1711" s="3">
        <f t="shared" ref="G1711:K1711" si="1912">SUM(G1712:G1713,G1730,G1739:G1740,G1741,G1742,G1747,G1750,,G1755:G1758,G1751)</f>
        <v>963.2818001943499</v>
      </c>
      <c r="H1711" s="3">
        <f t="shared" si="1912"/>
        <v>884.16772346756306</v>
      </c>
      <c r="I1711" s="3">
        <f t="shared" si="1912"/>
        <v>874.98945639082103</v>
      </c>
      <c r="J1711" s="3">
        <f t="shared" si="1912"/>
        <v>797.98630435907796</v>
      </c>
      <c r="K1711" s="3">
        <f t="shared" si="1912"/>
        <v>747.74953221234512</v>
      </c>
      <c r="L1711" s="3">
        <f t="shared" ref="L1711:O1711" si="1913">SUM(L1712:L1713,L1730,L1739:L1740,L1741,L1742,L1747,L1750,,L1755:L1758,L1751)</f>
        <v>689.79769560694695</v>
      </c>
      <c r="M1711" s="3">
        <f t="shared" si="1913"/>
        <v>717.31521251771426</v>
      </c>
      <c r="N1711" s="3">
        <f t="shared" si="1913"/>
        <v>727.54553227835243</v>
      </c>
      <c r="O1711" s="3">
        <f t="shared" si="1913"/>
        <v>762.8619695253999</v>
      </c>
      <c r="P1711" s="3">
        <f>SUM(P1712:P1713,P1730,P1739:P1740,P1741,P1742,P1747,P1750,,P1755:P1758,P1751)</f>
        <v>759.74912511375965</v>
      </c>
      <c r="Q1711" s="3">
        <f>SUM(Q1712:Q1713,Q1730,Q1739:Q1740,Q1741,Q1742,Q1747,Q1750,,Q1755:Q1758,Q1751)</f>
        <v>770.22131789186517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3.660074790283339</v>
      </c>
      <c r="G1712" s="1">
        <f t="shared" si="1915"/>
        <v>3.5647896422384777</v>
      </c>
      <c r="H1712" s="1">
        <f t="shared" si="1915"/>
        <v>4.3441085647553584E-2</v>
      </c>
      <c r="I1712" s="1">
        <f t="shared" si="1915"/>
        <v>9.2040813017608171E-3</v>
      </c>
      <c r="J1712" s="1">
        <f t="shared" si="1915"/>
        <v>6.0500741421248335E-3</v>
      </c>
      <c r="K1712" s="1">
        <f t="shared" si="1915"/>
        <v>7.3993789970560209E-3</v>
      </c>
      <c r="L1712" s="1">
        <f t="shared" ref="L1712:O1712" si="1916">L21</f>
        <v>3.5656252983064848E-3</v>
      </c>
      <c r="M1712" s="1">
        <f t="shared" si="1916"/>
        <v>6.0679650649007179E-5</v>
      </c>
      <c r="N1712" s="1">
        <f t="shared" si="1916"/>
        <v>9.8439720406752777E-5</v>
      </c>
      <c r="O1712" s="1">
        <f t="shared" si="1916"/>
        <v>1.1170452887255908E-4</v>
      </c>
      <c r="P1712" s="1">
        <f t="shared" ref="P1712:Q1722" si="1917">P21</f>
        <v>1.1582959920216714E-4</v>
      </c>
      <c r="Q1712" s="1">
        <f t="shared" si="1917"/>
        <v>1.5757991956825548E-4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310.45458512618882</v>
      </c>
      <c r="G1713" s="1">
        <f t="shared" si="1915"/>
        <v>286.84194427027199</v>
      </c>
      <c r="H1713" s="1">
        <f t="shared" si="1915"/>
        <v>221.23513307129522</v>
      </c>
      <c r="I1713" s="1">
        <f t="shared" si="1915"/>
        <v>175.45202923634432</v>
      </c>
      <c r="J1713" s="1">
        <f t="shared" si="1915"/>
        <v>108.3454264309959</v>
      </c>
      <c r="K1713" s="1">
        <f t="shared" si="1915"/>
        <v>80.112110572280159</v>
      </c>
      <c r="L1713" s="1">
        <f t="shared" ref="L1713:O1713" si="1921">L22</f>
        <v>88.09483743982986</v>
      </c>
      <c r="M1713" s="1">
        <f t="shared" si="1921"/>
        <v>97.903029026379244</v>
      </c>
      <c r="N1713" s="1">
        <f t="shared" si="1921"/>
        <v>96.399667490585756</v>
      </c>
      <c r="O1713" s="1">
        <f t="shared" si="1921"/>
        <v>97.605695870373921</v>
      </c>
      <c r="P1713" s="1">
        <f t="shared" si="1917"/>
        <v>98.743150856839165</v>
      </c>
      <c r="Q1713" s="1">
        <f t="shared" si="1917"/>
        <v>100.30093601050473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304.31917417487631</v>
      </c>
      <c r="G1714" s="1">
        <f t="shared" si="1915"/>
        <v>280.70699191429048</v>
      </c>
      <c r="H1714" s="1">
        <f t="shared" si="1915"/>
        <v>215.09971051338408</v>
      </c>
      <c r="I1714" s="1">
        <f t="shared" si="1915"/>
        <v>164.529992499749</v>
      </c>
      <c r="J1714" s="1">
        <f t="shared" si="1915"/>
        <v>84.962952959279662</v>
      </c>
      <c r="K1714" s="1">
        <f t="shared" si="1915"/>
        <v>37.720836110131806</v>
      </c>
      <c r="L1714" s="1">
        <f t="shared" ref="L1714:O1714" si="1922">L23</f>
        <v>15.852925689058683</v>
      </c>
      <c r="M1714" s="1">
        <f t="shared" si="1922"/>
        <v>0</v>
      </c>
      <c r="N1714" s="1">
        <f t="shared" si="1922"/>
        <v>1.3042880482858929E-3</v>
      </c>
      <c r="O1714" s="1">
        <f t="shared" si="1922"/>
        <v>1.5750128020421794E-3</v>
      </c>
      <c r="P1714" s="1">
        <f t="shared" si="1917"/>
        <v>1.6493649412942699E-3</v>
      </c>
      <c r="Q1714" s="1">
        <f t="shared" si="1917"/>
        <v>2.7023841980582664E-3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101.90426368374339</v>
      </c>
      <c r="G1715" s="1">
        <f t="shared" si="1915"/>
        <v>88.222549253317908</v>
      </c>
      <c r="H1715" s="1">
        <f t="shared" si="1915"/>
        <v>76.537958056983769</v>
      </c>
      <c r="I1715" s="1">
        <f t="shared" si="1915"/>
        <v>63.046165370449593</v>
      </c>
      <c r="J1715" s="1">
        <f t="shared" si="1915"/>
        <v>27.503264656212551</v>
      </c>
      <c r="K1715" s="1">
        <f t="shared" si="1915"/>
        <v>9.4964934487499431</v>
      </c>
      <c r="L1715" s="1">
        <f t="shared" ref="L1715:O1715" si="1923">L24</f>
        <v>4.713938876058422</v>
      </c>
      <c r="M1715" s="1">
        <f t="shared" si="1923"/>
        <v>0</v>
      </c>
      <c r="N1715" s="1">
        <f t="shared" si="1923"/>
        <v>1.1571214662251883E-3</v>
      </c>
      <c r="O1715" s="1">
        <f t="shared" si="1923"/>
        <v>1.4163284212794713E-3</v>
      </c>
      <c r="P1715" s="1">
        <f t="shared" si="1917"/>
        <v>1.4785460356364826E-3</v>
      </c>
      <c r="Q1715" s="1">
        <f t="shared" si="1917"/>
        <v>2.4466037155211747E-3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2.7764084733388206</v>
      </c>
      <c r="G1716" s="1">
        <f t="shared" si="1915"/>
        <v>2.7644268266583807</v>
      </c>
      <c r="H1716" s="1">
        <f t="shared" si="1915"/>
        <v>1.4766498607511929E-2</v>
      </c>
      <c r="I1716" s="1">
        <f t="shared" si="1915"/>
        <v>3.4250258797652554E-3</v>
      </c>
      <c r="J1716" s="1">
        <f t="shared" si="1915"/>
        <v>4.7979878695508203E-3</v>
      </c>
      <c r="K1716" s="1">
        <f t="shared" si="1915"/>
        <v>8.7809777575374639E-3</v>
      </c>
      <c r="L1716" s="1">
        <f t="shared" ref="L1716:O1716" si="1924">L25</f>
        <v>4.00632451149635E-3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119.14467164171482</v>
      </c>
      <c r="G1717" s="1">
        <f t="shared" si="1915"/>
        <v>112.68600722000782</v>
      </c>
      <c r="H1717" s="1">
        <f t="shared" si="1915"/>
        <v>68.119371790254519</v>
      </c>
      <c r="I1717" s="1">
        <f t="shared" si="1915"/>
        <v>52.499307193979384</v>
      </c>
      <c r="J1717" s="1">
        <f t="shared" si="1915"/>
        <v>33.333666384986742</v>
      </c>
      <c r="K1717" s="1">
        <f t="shared" si="1915"/>
        <v>19.824776693682772</v>
      </c>
      <c r="L1717" s="1">
        <f t="shared" ref="L1717:O1717" si="1925">L26</f>
        <v>5.4506626388890176</v>
      </c>
      <c r="M1717" s="1">
        <f t="shared" si="1925"/>
        <v>0</v>
      </c>
      <c r="N1717" s="1">
        <f t="shared" si="1925"/>
        <v>4.8951129608502837E-5</v>
      </c>
      <c r="O1717" s="1">
        <f t="shared" si="1925"/>
        <v>5.2569673790891568E-5</v>
      </c>
      <c r="P1717" s="1">
        <f t="shared" si="1917"/>
        <v>5.7029848563019085E-5</v>
      </c>
      <c r="Q1717" s="1">
        <f t="shared" si="1917"/>
        <v>8.4778664376243534E-5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79.384764245692466</v>
      </c>
      <c r="G1718" s="1">
        <f t="shared" si="1915"/>
        <v>75.629054464443442</v>
      </c>
      <c r="H1718" s="1">
        <f t="shared" si="1915"/>
        <v>68.578809052962598</v>
      </c>
      <c r="I1718" s="1">
        <f t="shared" si="1915"/>
        <v>46.397535984376304</v>
      </c>
      <c r="J1718" s="1">
        <f t="shared" si="1915"/>
        <v>21.760606927101207</v>
      </c>
      <c r="K1718" s="1">
        <f t="shared" si="1915"/>
        <v>6.6259028079664439</v>
      </c>
      <c r="L1718" s="1">
        <f t="shared" ref="L1718:O1718" si="1926">L27</f>
        <v>4.067963164063805</v>
      </c>
      <c r="M1718" s="1">
        <f t="shared" si="1926"/>
        <v>0</v>
      </c>
      <c r="N1718" s="1">
        <f t="shared" si="1926"/>
        <v>5.0738954594226671E-5</v>
      </c>
      <c r="O1718" s="1">
        <f t="shared" si="1926"/>
        <v>5.3578981538409213E-5</v>
      </c>
      <c r="P1718" s="1">
        <f t="shared" si="1917"/>
        <v>5.8817405008431085E-5</v>
      </c>
      <c r="Q1718" s="1">
        <f t="shared" si="1917"/>
        <v>9.0296926629215976E-5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1.1090661303867895</v>
      </c>
      <c r="G1719" s="1">
        <f t="shared" si="1915"/>
        <v>1.4049541498629496</v>
      </c>
      <c r="H1719" s="1">
        <f t="shared" si="1915"/>
        <v>1.848805114575667</v>
      </c>
      <c r="I1719" s="1">
        <f t="shared" si="1915"/>
        <v>2.5835589250639459</v>
      </c>
      <c r="J1719" s="1">
        <f t="shared" si="1915"/>
        <v>2.3606170031096103</v>
      </c>
      <c r="K1719" s="1">
        <f t="shared" si="1915"/>
        <v>1.7648821819751086</v>
      </c>
      <c r="L1719" s="1">
        <f t="shared" ref="L1719:O1719" si="1927">L28</f>
        <v>1.6163546855359423</v>
      </c>
      <c r="M1719" s="1">
        <f t="shared" si="1927"/>
        <v>0</v>
      </c>
      <c r="N1719" s="1">
        <f t="shared" si="1927"/>
        <v>4.7476497857975295E-5</v>
      </c>
      <c r="O1719" s="1">
        <f t="shared" si="1927"/>
        <v>5.2535725433407299E-5</v>
      </c>
      <c r="P1719" s="1">
        <f t="shared" si="1917"/>
        <v>5.497165208633717E-5</v>
      </c>
      <c r="Q1719" s="1">
        <f t="shared" si="1917"/>
        <v>8.0704891531632365E-5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6.1354109513124975</v>
      </c>
      <c r="G1720" s="1">
        <f t="shared" si="1915"/>
        <v>6.1349523559815005</v>
      </c>
      <c r="H1720" s="1">
        <f t="shared" si="1915"/>
        <v>6.1354225579111379</v>
      </c>
      <c r="I1720" s="1">
        <f t="shared" si="1915"/>
        <v>10.922036736595324</v>
      </c>
      <c r="J1720" s="1">
        <f t="shared" si="1915"/>
        <v>23.382473471716239</v>
      </c>
      <c r="K1720" s="1">
        <f t="shared" si="1915"/>
        <v>42.391274462148345</v>
      </c>
      <c r="L1720" s="1">
        <f t="shared" ref="L1720:O1720" si="1928">L29</f>
        <v>72.24191175077118</v>
      </c>
      <c r="M1720" s="1">
        <f t="shared" si="1928"/>
        <v>97.903029026379244</v>
      </c>
      <c r="N1720" s="1">
        <f t="shared" si="1928"/>
        <v>96.398363202537467</v>
      </c>
      <c r="O1720" s="1">
        <f t="shared" si="1928"/>
        <v>97.604120857571885</v>
      </c>
      <c r="P1720" s="1">
        <f t="shared" si="1917"/>
        <v>98.741501491897864</v>
      </c>
      <c r="Q1720" s="1">
        <f t="shared" si="1917"/>
        <v>100.29823362630667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1.8157844532717626</v>
      </c>
      <c r="G1721" s="1">
        <f t="shared" si="1915"/>
        <v>1.8122697552331137</v>
      </c>
      <c r="H1721" s="1">
        <f t="shared" si="1915"/>
        <v>3.2008719826638061</v>
      </c>
      <c r="I1721" s="1">
        <f t="shared" si="1915"/>
        <v>3.2325850068528181</v>
      </c>
      <c r="J1721" s="1">
        <f t="shared" si="1915"/>
        <v>3.248504866080733</v>
      </c>
      <c r="K1721" s="1">
        <f t="shared" si="1915"/>
        <v>3.2429655077862876</v>
      </c>
      <c r="L1721" s="1">
        <f t="shared" ref="L1721:O1721" si="1929">L30</f>
        <v>3.2455482912452851</v>
      </c>
      <c r="M1721" s="1">
        <f t="shared" si="1929"/>
        <v>1.4765213763156311</v>
      </c>
      <c r="N1721" s="1">
        <f t="shared" si="1929"/>
        <v>-9.6466809032435208E-2</v>
      </c>
      <c r="O1721" s="1">
        <f t="shared" si="1929"/>
        <v>0.38206563944464733</v>
      </c>
      <c r="P1721" s="1">
        <f t="shared" si="1917"/>
        <v>-4.010859742595585E-2</v>
      </c>
      <c r="Q1721" s="1">
        <f t="shared" si="1917"/>
        <v>-1.8164934635919394E-2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4.3192853449450404</v>
      </c>
      <c r="G1722" s="1">
        <f t="shared" si="1915"/>
        <v>4.3223990907795073</v>
      </c>
      <c r="H1722" s="1">
        <f t="shared" si="1915"/>
        <v>2.9343721871700854</v>
      </c>
      <c r="I1722" s="1">
        <f t="shared" si="1915"/>
        <v>2.3814374609449764</v>
      </c>
      <c r="J1722" s="1">
        <f t="shared" si="1915"/>
        <v>1.6019438209500692</v>
      </c>
      <c r="K1722" s="1">
        <f t="shared" si="1915"/>
        <v>0.51700962081751567</v>
      </c>
      <c r="L1722" s="1">
        <f t="shared" ref="L1722:O1722" si="1930">L31</f>
        <v>0.31008232793500551</v>
      </c>
      <c r="M1722" s="1">
        <f t="shared" si="1930"/>
        <v>0.86195063568321728</v>
      </c>
      <c r="N1722" s="1">
        <f t="shared" si="1930"/>
        <v>1.1119546129620734</v>
      </c>
      <c r="O1722" s="1">
        <f t="shared" si="1930"/>
        <v>0.94625577837057007</v>
      </c>
      <c r="P1722" s="1">
        <f t="shared" si="1917"/>
        <v>0.94082637071910791</v>
      </c>
      <c r="Q1722" s="1">
        <f t="shared" si="1917"/>
        <v>0.91261039411923917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6.1354109513124975</v>
      </c>
      <c r="G1723" s="1">
        <f t="shared" si="1931"/>
        <v>6.1349523559815005</v>
      </c>
      <c r="H1723" s="1">
        <f t="shared" si="1931"/>
        <v>6.1354225579111379</v>
      </c>
      <c r="I1723" s="1">
        <f t="shared" si="1931"/>
        <v>10.922036736595324</v>
      </c>
      <c r="J1723" s="1">
        <f t="shared" si="1931"/>
        <v>10.142543096600416</v>
      </c>
      <c r="K1723" s="1">
        <f t="shared" si="1931"/>
        <v>22.291999913289239</v>
      </c>
      <c r="L1723" s="1">
        <f t="shared" ref="L1723:O1723" si="1932">L33</f>
        <v>42.186929952724832</v>
      </c>
      <c r="M1723" s="1">
        <f t="shared" si="1932"/>
        <v>71.024753143589734</v>
      </c>
      <c r="N1723" s="1">
        <f t="shared" si="1932"/>
        <v>96.398363202537467</v>
      </c>
      <c r="O1723" s="1">
        <f t="shared" si="1932"/>
        <v>96.892878432195616</v>
      </c>
      <c r="P1723" s="1">
        <f t="shared" ref="P1723:Q1725" si="1933">P33</f>
        <v>97.17651721304982</v>
      </c>
      <c r="Q1723" s="1">
        <f t="shared" si="1933"/>
        <v>98.735229178088034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1.8157844532717626</v>
      </c>
      <c r="G1724" s="1">
        <f t="shared" si="1931"/>
        <v>1.8122697552331137</v>
      </c>
      <c r="H1724" s="1">
        <f t="shared" si="1931"/>
        <v>3.2008719826638061</v>
      </c>
      <c r="I1724" s="1">
        <f t="shared" si="1931"/>
        <v>3.2325850068528181</v>
      </c>
      <c r="J1724" s="1">
        <f t="shared" si="1931"/>
        <v>3.2325850068528181</v>
      </c>
      <c r="K1724" s="1">
        <f t="shared" si="1931"/>
        <v>3.2429655077862876</v>
      </c>
      <c r="L1724" s="1">
        <f t="shared" ref="L1724:O1724" si="1934">L34</f>
        <v>3.2455482912452851</v>
      </c>
      <c r="M1724" s="1">
        <f t="shared" si="1934"/>
        <v>1.4765213763156311</v>
      </c>
      <c r="N1724" s="1">
        <f t="shared" si="1934"/>
        <v>-9.6466809032435208E-2</v>
      </c>
      <c r="O1724" s="1">
        <f t="shared" si="1934"/>
        <v>0.38206563944464733</v>
      </c>
      <c r="P1724" s="1">
        <f t="shared" si="1933"/>
        <v>-4.010859742595585E-2</v>
      </c>
      <c r="Q1724" s="1">
        <f t="shared" si="1933"/>
        <v>-1.8164934635919394E-2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4.3192853449450404</v>
      </c>
      <c r="G1725" s="1">
        <f t="shared" si="1931"/>
        <v>4.3223990907795073</v>
      </c>
      <c r="H1725" s="1">
        <f t="shared" si="1931"/>
        <v>2.9343721871700854</v>
      </c>
      <c r="I1725" s="1">
        <f t="shared" si="1931"/>
        <v>2.3814374609449764</v>
      </c>
      <c r="J1725" s="1">
        <f t="shared" si="1931"/>
        <v>1.6019438209500692</v>
      </c>
      <c r="K1725" s="1">
        <f t="shared" si="1931"/>
        <v>0.51700962081751567</v>
      </c>
      <c r="L1725" s="1">
        <f t="shared" ref="L1725:O1725" si="1935">L35</f>
        <v>0.31008232793500551</v>
      </c>
      <c r="M1725" s="1">
        <f t="shared" si="1935"/>
        <v>0.86195063568321728</v>
      </c>
      <c r="N1725" s="1">
        <f t="shared" si="1935"/>
        <v>1.1119546129620734</v>
      </c>
      <c r="O1725" s="1">
        <f t="shared" si="1935"/>
        <v>0.94625577837057007</v>
      </c>
      <c r="P1725" s="1">
        <f t="shared" si="1933"/>
        <v>0.94082637071910791</v>
      </c>
      <c r="Q1725" s="1">
        <f t="shared" si="1933"/>
        <v>0.91261039411923917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13.239930375115822</v>
      </c>
      <c r="K1726" s="1">
        <f t="shared" si="1936"/>
        <v>20.099274548859103</v>
      </c>
      <c r="L1726" s="1">
        <f t="shared" ref="L1726:O1726" si="1937">L37</f>
        <v>30.054981798046349</v>
      </c>
      <c r="M1726" s="1">
        <f t="shared" si="1937"/>
        <v>26.878275882789509</v>
      </c>
      <c r="N1726" s="1">
        <f t="shared" si="1937"/>
        <v>0</v>
      </c>
      <c r="O1726" s="1">
        <f t="shared" si="1937"/>
        <v>0.71124242537626969</v>
      </c>
      <c r="P1726" s="1">
        <f t="shared" ref="P1726:Q1739" si="1938">P37</f>
        <v>1.5649842788480441</v>
      </c>
      <c r="Q1726" s="1">
        <f t="shared" si="1938"/>
        <v>1.5630044482186349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1.5919859227914834E-2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13.224010515887908</v>
      </c>
      <c r="K1729" s="1">
        <f t="shared" si="1936"/>
        <v>20.099274548859103</v>
      </c>
      <c r="L1729" s="1">
        <f t="shared" ref="L1729:O1729" si="1941">L40</f>
        <v>30.054981798046349</v>
      </c>
      <c r="M1729" s="1">
        <f t="shared" si="1941"/>
        <v>26.878275882789509</v>
      </c>
      <c r="N1729" s="1">
        <f t="shared" si="1941"/>
        <v>0</v>
      </c>
      <c r="O1729" s="1">
        <f t="shared" si="1941"/>
        <v>0.71124242537626969</v>
      </c>
      <c r="P1729" s="1">
        <f t="shared" si="1938"/>
        <v>1.5649842788480441</v>
      </c>
      <c r="Q1729" s="1">
        <f t="shared" si="1938"/>
        <v>1.5630044482186349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117.50422866423085</v>
      </c>
      <c r="G1730" s="1">
        <f t="shared" si="1936"/>
        <v>106.72051116249229</v>
      </c>
      <c r="H1730" s="1">
        <f t="shared" si="1936"/>
        <v>113.09920704255678</v>
      </c>
      <c r="I1730" s="1">
        <f t="shared" si="1936"/>
        <v>104.38466881375378</v>
      </c>
      <c r="J1730" s="1">
        <f t="shared" si="1936"/>
        <v>85.768638914127507</v>
      </c>
      <c r="K1730" s="1">
        <f t="shared" si="1936"/>
        <v>56.234971144993985</v>
      </c>
      <c r="L1730" s="1">
        <f t="shared" ref="L1730:O1730" si="1942">L41</f>
        <v>25.577730387521964</v>
      </c>
      <c r="M1730" s="1">
        <f t="shared" si="1942"/>
        <v>2.1056614454087468</v>
      </c>
      <c r="N1730" s="1">
        <f t="shared" si="1942"/>
        <v>3.6103756507732396</v>
      </c>
      <c r="O1730" s="1">
        <f t="shared" si="1942"/>
        <v>3.4603404557011439</v>
      </c>
      <c r="P1730" s="1">
        <f t="shared" si="1938"/>
        <v>4.0310939754185533</v>
      </c>
      <c r="Q1730" s="1">
        <f t="shared" si="1938"/>
        <v>4.1667808126587218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117.50422866423085</v>
      </c>
      <c r="G1731" s="1">
        <f t="shared" si="1936"/>
        <v>106.72002495678997</v>
      </c>
      <c r="H1731" s="1">
        <f t="shared" si="1936"/>
        <v>113.09919067507808</v>
      </c>
      <c r="I1731" s="1">
        <f t="shared" si="1936"/>
        <v>101.78235573419808</v>
      </c>
      <c r="J1731" s="1">
        <f t="shared" si="1936"/>
        <v>82.727836524994075</v>
      </c>
      <c r="K1731" s="1">
        <f t="shared" si="1936"/>
        <v>53.856890073845577</v>
      </c>
      <c r="L1731" s="1">
        <f t="shared" ref="L1731:O1731" si="1943">L42</f>
        <v>22.998931520923783</v>
      </c>
      <c r="M1731" s="1">
        <f t="shared" si="1943"/>
        <v>1.5127309398960627E-4</v>
      </c>
      <c r="N1731" s="1">
        <f t="shared" si="1943"/>
        <v>2.44025092784909E-4</v>
      </c>
      <c r="O1731" s="1">
        <f t="shared" si="1943"/>
        <v>2.603712624019125E-4</v>
      </c>
      <c r="P1731" s="1">
        <f t="shared" si="1938"/>
        <v>2.8746684545546925E-4</v>
      </c>
      <c r="Q1731" s="1">
        <f t="shared" si="1938"/>
        <v>4.2028307459540529E-4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117.50422866423085</v>
      </c>
      <c r="G1732" s="1">
        <f t="shared" si="1936"/>
        <v>106.72002495678997</v>
      </c>
      <c r="H1732" s="1">
        <f t="shared" si="1936"/>
        <v>113.09919067507808</v>
      </c>
      <c r="I1732" s="1">
        <f t="shared" si="1936"/>
        <v>101.77321401884195</v>
      </c>
      <c r="J1732" s="1">
        <f t="shared" si="1936"/>
        <v>82.713160079667617</v>
      </c>
      <c r="K1732" s="1">
        <f t="shared" si="1936"/>
        <v>53.841220726207091</v>
      </c>
      <c r="L1732" s="1">
        <f t="shared" ref="L1732:O1732" si="1944">L43</f>
        <v>22.984205611241375</v>
      </c>
      <c r="M1732" s="1">
        <f t="shared" si="1944"/>
        <v>3.4897284431540178E-5</v>
      </c>
      <c r="N1732" s="1">
        <f t="shared" si="1944"/>
        <v>5.2731524639388465E-5</v>
      </c>
      <c r="O1732" s="1">
        <f t="shared" si="1944"/>
        <v>5.3267531123064823E-5</v>
      </c>
      <c r="P1732" s="1">
        <f t="shared" si="1938"/>
        <v>5.9162289905369737E-5</v>
      </c>
      <c r="Q1732" s="1">
        <f t="shared" si="1938"/>
        <v>8.9315275792006807E-5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9.1417153561234709E-3</v>
      </c>
      <c r="J1733" s="1">
        <f t="shared" si="1936"/>
        <v>1.4676445326452214E-2</v>
      </c>
      <c r="K1733" s="1">
        <f t="shared" si="1936"/>
        <v>1.5669347638483568E-2</v>
      </c>
      <c r="L1733" s="1">
        <f t="shared" ref="L1733:O1733" si="1945">L44</f>
        <v>1.4725909682409707E-2</v>
      </c>
      <c r="M1733" s="1">
        <f t="shared" si="1945"/>
        <v>1.163758095580661E-4</v>
      </c>
      <c r="N1733" s="1">
        <f t="shared" si="1945"/>
        <v>1.9129356814552052E-4</v>
      </c>
      <c r="O1733" s="1">
        <f t="shared" si="1945"/>
        <v>2.0710373127884766E-4</v>
      </c>
      <c r="P1733" s="1">
        <f t="shared" si="1938"/>
        <v>2.2830455555009952E-4</v>
      </c>
      <c r="Q1733" s="1">
        <f t="shared" si="1938"/>
        <v>3.3096779880339847E-4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4.862057023197196E-4</v>
      </c>
      <c r="H1734" s="1">
        <f t="shared" si="1936"/>
        <v>1.6367478701644945E-5</v>
      </c>
      <c r="I1734" s="1">
        <f t="shared" si="1936"/>
        <v>2.6023130795557057</v>
      </c>
      <c r="J1734" s="1">
        <f t="shared" si="1936"/>
        <v>3.0408023891334279</v>
      </c>
      <c r="K1734" s="1">
        <f t="shared" si="1936"/>
        <v>2.3780810711484097</v>
      </c>
      <c r="L1734" s="1">
        <f t="shared" ref="L1734:O1734" si="1946">L45</f>
        <v>2.5787988665981811</v>
      </c>
      <c r="M1734" s="1">
        <f t="shared" si="1946"/>
        <v>2.1055101723147573</v>
      </c>
      <c r="N1734" s="1">
        <f t="shared" si="1946"/>
        <v>3.6101316256804545</v>
      </c>
      <c r="O1734" s="1">
        <f t="shared" si="1946"/>
        <v>3.4600800844387418</v>
      </c>
      <c r="P1734" s="1">
        <f t="shared" si="1938"/>
        <v>4.0308065085730975</v>
      </c>
      <c r="Q1734" s="1">
        <f t="shared" si="1938"/>
        <v>4.1663605295841268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4.862057023197196E-4</v>
      </c>
      <c r="H1735" s="1">
        <f t="shared" si="1936"/>
        <v>1.6367478701644945E-5</v>
      </c>
      <c r="I1735" s="1">
        <f t="shared" si="1936"/>
        <v>2.6023130795557057</v>
      </c>
      <c r="J1735" s="1">
        <f t="shared" si="1936"/>
        <v>2.6023130795557057</v>
      </c>
      <c r="K1735" s="1">
        <f t="shared" si="1936"/>
        <v>2.3780810711484097</v>
      </c>
      <c r="L1735" s="1">
        <f t="shared" ref="L1735:O1735" si="1947">L46</f>
        <v>2.5787988665981811</v>
      </c>
      <c r="M1735" s="1">
        <f t="shared" si="1947"/>
        <v>2.1055101723147573</v>
      </c>
      <c r="N1735" s="1">
        <f t="shared" si="1947"/>
        <v>3.0408023891334279</v>
      </c>
      <c r="O1735" s="1">
        <f t="shared" si="1947"/>
        <v>3.4600800844387418</v>
      </c>
      <c r="P1735" s="1">
        <f t="shared" si="1938"/>
        <v>3.6101316256804545</v>
      </c>
      <c r="Q1735" s="1">
        <f t="shared" si="1938"/>
        <v>4.0308065085730975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4.862057023197196E-4</v>
      </c>
      <c r="H1736" s="1">
        <f t="shared" si="1936"/>
        <v>1.6367478701644945E-5</v>
      </c>
      <c r="I1736" s="1">
        <f t="shared" si="1936"/>
        <v>2.6023130795557057</v>
      </c>
      <c r="J1736" s="1">
        <f t="shared" si="1936"/>
        <v>2.6023130795557057</v>
      </c>
      <c r="K1736" s="1">
        <f t="shared" si="1936"/>
        <v>2.3780810711484097</v>
      </c>
      <c r="L1736" s="1">
        <f t="shared" ref="L1736:O1736" si="1948">L47</f>
        <v>2.5787988665981811</v>
      </c>
      <c r="M1736" s="1">
        <f t="shared" si="1948"/>
        <v>2.1055101723147573</v>
      </c>
      <c r="N1736" s="1">
        <f t="shared" si="1948"/>
        <v>3.0408023891334279</v>
      </c>
      <c r="O1736" s="1">
        <f t="shared" si="1948"/>
        <v>3.4600800844387418</v>
      </c>
      <c r="P1736" s="1">
        <f t="shared" si="1938"/>
        <v>3.6101316256804545</v>
      </c>
      <c r="Q1736" s="1">
        <f t="shared" si="1938"/>
        <v>4.0308065085730975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0.43848930957772225</v>
      </c>
      <c r="K1737" s="1">
        <f t="shared" si="1936"/>
        <v>0</v>
      </c>
      <c r="L1737" s="1">
        <f t="shared" ref="L1737:O1737" si="1949">L48</f>
        <v>0</v>
      </c>
      <c r="M1737" s="1">
        <f t="shared" si="1949"/>
        <v>0</v>
      </c>
      <c r="N1737" s="1">
        <f t="shared" si="1949"/>
        <v>0.56932923654702661</v>
      </c>
      <c r="O1737" s="1">
        <f t="shared" si="1949"/>
        <v>0</v>
      </c>
      <c r="P1737" s="1">
        <f t="shared" si="1938"/>
        <v>0.42067488289264299</v>
      </c>
      <c r="Q1737" s="1">
        <f t="shared" si="1938"/>
        <v>0.13555402101102931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0.43848930957772225</v>
      </c>
      <c r="K1738" s="1">
        <f t="shared" si="1936"/>
        <v>0</v>
      </c>
      <c r="L1738" s="1">
        <f t="shared" ref="L1738:O1738" si="1950">L49</f>
        <v>0</v>
      </c>
      <c r="M1738" s="1">
        <f t="shared" si="1950"/>
        <v>0</v>
      </c>
      <c r="N1738" s="1">
        <f t="shared" si="1950"/>
        <v>0.56932923654702661</v>
      </c>
      <c r="O1738" s="1">
        <f t="shared" si="1950"/>
        <v>0</v>
      </c>
      <c r="P1738" s="1">
        <f t="shared" si="1938"/>
        <v>0.42067488289264299</v>
      </c>
      <c r="Q1738" s="1">
        <f t="shared" si="1938"/>
        <v>0.13555402101102931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250.94843564940203</v>
      </c>
      <c r="G1739" s="1">
        <f t="shared" si="1936"/>
        <v>254.39189797775228</v>
      </c>
      <c r="H1739" s="1">
        <f t="shared" si="1936"/>
        <v>224.1754281168663</v>
      </c>
      <c r="I1739" s="1">
        <f t="shared" si="1936"/>
        <v>221.44910044943265</v>
      </c>
      <c r="J1739" s="1">
        <f t="shared" si="1936"/>
        <v>173.2621359171373</v>
      </c>
      <c r="K1739" s="1">
        <f t="shared" si="1936"/>
        <v>99.976314105923876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8.6720654396066728</v>
      </c>
      <c r="O1739" s="1">
        <f t="shared" si="1951"/>
        <v>33.779244084242457</v>
      </c>
      <c r="P1739" s="1">
        <f t="shared" si="1938"/>
        <v>35.96521549696368</v>
      </c>
      <c r="Q1739" s="1">
        <f t="shared" si="1938"/>
        <v>39.886397806052443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-20.009999960605882</v>
      </c>
      <c r="G1740" s="1">
        <f t="shared" ref="G1740:K1740" si="1952">-G58+G51</f>
        <v>14.763684206440132</v>
      </c>
      <c r="H1740" s="1">
        <f t="shared" si="1952"/>
        <v>-3.7917394178854025</v>
      </c>
      <c r="I1740" s="1">
        <f t="shared" si="1952"/>
        <v>-1.9999944478973433</v>
      </c>
      <c r="J1740" s="1">
        <f t="shared" si="1952"/>
        <v>-1.9999758621555728</v>
      </c>
      <c r="K1740" s="1">
        <f t="shared" si="1952"/>
        <v>-1.9999927162811559</v>
      </c>
      <c r="L1740" s="1">
        <f t="shared" ref="L1740:O1740" si="1953">-L58+L51</f>
        <v>2.6286832798085982</v>
      </c>
      <c r="M1740" s="1">
        <f t="shared" si="1953"/>
        <v>-1.9999891786030943</v>
      </c>
      <c r="N1740" s="1">
        <f t="shared" si="1953"/>
        <v>-1.9999915209236292</v>
      </c>
      <c r="O1740" s="1">
        <f t="shared" si="1953"/>
        <v>-1.9999910911837802</v>
      </c>
      <c r="P1740" s="1">
        <f>-P58+P51</f>
        <v>-1.9999913546191195</v>
      </c>
      <c r="Q1740" s="1">
        <f>-Q58+Q51</f>
        <v>-1.9999900423899959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0.16857146802151202</v>
      </c>
      <c r="L1741" s="1">
        <f t="shared" ref="L1741:O1741" si="1955">L56</f>
        <v>0.87046379149134956</v>
      </c>
      <c r="M1741" s="1">
        <f t="shared" si="1955"/>
        <v>3.8209760720027226E-5</v>
      </c>
      <c r="N1741" s="1">
        <f t="shared" si="1955"/>
        <v>4.9132603498060305E-5</v>
      </c>
      <c r="O1741" s="1">
        <f t="shared" si="1955"/>
        <v>5.2647591052463861E-5</v>
      </c>
      <c r="P1741" s="1">
        <f>P56</f>
        <v>5.8389491791122534E-5</v>
      </c>
      <c r="Q1741" s="1">
        <f>Q56</f>
        <v>8.5535250807524434E-5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46.333861638115707</v>
      </c>
      <c r="G1742" s="1">
        <f t="shared" si="1956"/>
        <v>50.481465014183328</v>
      </c>
      <c r="H1742" s="1">
        <f t="shared" si="1956"/>
        <v>50.481492695374705</v>
      </c>
      <c r="I1742" s="1">
        <f t="shared" si="1956"/>
        <v>50.492165204397892</v>
      </c>
      <c r="J1742" s="1">
        <f t="shared" si="1956"/>
        <v>50.49243794835057</v>
      </c>
      <c r="K1742" s="1">
        <f t="shared" si="1956"/>
        <v>53.869639464460036</v>
      </c>
      <c r="L1742" s="1">
        <f t="shared" ref="L1742:O1742" si="1957">L3</f>
        <v>66.830217082356654</v>
      </c>
      <c r="M1742" s="1">
        <f t="shared" si="1957"/>
        <v>68.101950589468146</v>
      </c>
      <c r="N1742" s="1">
        <f t="shared" si="1957"/>
        <v>68.101884899970315</v>
      </c>
      <c r="O1742" s="1">
        <f t="shared" si="1957"/>
        <v>68.101864509780867</v>
      </c>
      <c r="P1742" s="1">
        <f t="shared" ref="P1742:Q1758" si="1958">P3</f>
        <v>68.101877455992138</v>
      </c>
      <c r="Q1742" s="1">
        <f t="shared" si="1958"/>
        <v>68.101874527348173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11.111899978070449</v>
      </c>
      <c r="G1743" s="1">
        <f t="shared" si="1956"/>
        <v>11.952902516342661</v>
      </c>
      <c r="H1743" s="1">
        <f t="shared" si="1956"/>
        <v>13.35721134690534</v>
      </c>
      <c r="I1743" s="1">
        <f t="shared" si="1956"/>
        <v>15.656178460189912</v>
      </c>
      <c r="J1743" s="1">
        <f t="shared" si="1956"/>
        <v>16.424581928943901</v>
      </c>
      <c r="K1743" s="1">
        <f t="shared" si="1956"/>
        <v>17.113666358548642</v>
      </c>
      <c r="L1743" s="1">
        <f t="shared" ref="L1743:O1743" si="1959">L4</f>
        <v>17.771670801521381</v>
      </c>
      <c r="M1743" s="1">
        <f t="shared" si="1959"/>
        <v>18.429688914306873</v>
      </c>
      <c r="N1743" s="1">
        <f t="shared" si="1959"/>
        <v>18.341188686515796</v>
      </c>
      <c r="O1743" s="1">
        <f t="shared" si="1959"/>
        <v>18.252672017050806</v>
      </c>
      <c r="P1743" s="1">
        <f t="shared" si="1958"/>
        <v>18.164183430729128</v>
      </c>
      <c r="Q1743" s="1">
        <f t="shared" si="1958"/>
        <v>18.075694470389383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7.5116929989675763</v>
      </c>
      <c r="G1744" s="1">
        <f t="shared" si="1956"/>
        <v>7.5431601745358394</v>
      </c>
      <c r="H1744" s="1">
        <f t="shared" si="1956"/>
        <v>7.5903643580149458</v>
      </c>
      <c r="I1744" s="1">
        <f t="shared" si="1956"/>
        <v>7.6690469562921093</v>
      </c>
      <c r="J1744" s="1">
        <f t="shared" si="1956"/>
        <v>7.6690391767917578</v>
      </c>
      <c r="K1744" s="1">
        <f t="shared" si="1956"/>
        <v>7.6690528264201445</v>
      </c>
      <c r="L1744" s="1">
        <f t="shared" ref="L1744:O1744" si="1960">L5</f>
        <v>7.6690451774153159</v>
      </c>
      <c r="M1744" s="1">
        <f t="shared" si="1960"/>
        <v>7.6690560591568602</v>
      </c>
      <c r="N1744" s="1">
        <f t="shared" si="1960"/>
        <v>7.6690499559168179</v>
      </c>
      <c r="O1744" s="1">
        <f t="shared" si="1960"/>
        <v>7.6690344872150806</v>
      </c>
      <c r="P1744" s="1">
        <f t="shared" si="1958"/>
        <v>7.6690425535832505</v>
      </c>
      <c r="Q1744" s="1">
        <f t="shared" si="1958"/>
        <v>7.6690508543048148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3.168266723149205</v>
      </c>
      <c r="G1745" s="1">
        <f t="shared" si="1956"/>
        <v>3.4956895482227734</v>
      </c>
      <c r="H1745" s="1">
        <f t="shared" si="1956"/>
        <v>3.9868287320193252</v>
      </c>
      <c r="I1745" s="1">
        <f t="shared" si="1956"/>
        <v>4.8054039702181033</v>
      </c>
      <c r="J1745" s="1">
        <f t="shared" si="1956"/>
        <v>4.8053945599890939</v>
      </c>
      <c r="K1745" s="1">
        <f t="shared" si="1956"/>
        <v>4.8054108479451978</v>
      </c>
      <c r="L1745" s="1">
        <f t="shared" ref="L1745:O1745" si="1961">L6</f>
        <v>4.8054038176258791</v>
      </c>
      <c r="M1745" s="1">
        <f t="shared" si="1961"/>
        <v>4.8054134948460954</v>
      </c>
      <c r="N1745" s="1">
        <f t="shared" si="1961"/>
        <v>4.8054083586337466</v>
      </c>
      <c r="O1745" s="1">
        <f t="shared" si="1961"/>
        <v>4.8053932322245592</v>
      </c>
      <c r="P1745" s="1">
        <f t="shared" si="1958"/>
        <v>4.8054002532553302</v>
      </c>
      <c r="Q1745" s="1">
        <f t="shared" si="1958"/>
        <v>4.8054101235178805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24.542001937928475</v>
      </c>
      <c r="G1746" s="1">
        <f t="shared" si="1956"/>
        <v>27.489712775082058</v>
      </c>
      <c r="H1746" s="1">
        <f t="shared" si="1956"/>
        <v>25.547088258435092</v>
      </c>
      <c r="I1746" s="1">
        <f t="shared" si="1956"/>
        <v>22.361535817697767</v>
      </c>
      <c r="J1746" s="1">
        <f t="shared" si="1956"/>
        <v>21.593422282625816</v>
      </c>
      <c r="K1746" s="1">
        <f t="shared" si="1956"/>
        <v>24.281509431546048</v>
      </c>
      <c r="L1746" s="1">
        <f t="shared" ref="L1746:O1746" si="1962">L7</f>
        <v>36.584097285794073</v>
      </c>
      <c r="M1746" s="1">
        <f t="shared" si="1962"/>
        <v>37.197792121158315</v>
      </c>
      <c r="N1746" s="1">
        <f t="shared" si="1962"/>
        <v>37.286237898903963</v>
      </c>
      <c r="O1746" s="1">
        <f t="shared" si="1962"/>
        <v>37.374764773290423</v>
      </c>
      <c r="P1746" s="1">
        <f t="shared" si="1958"/>
        <v>37.463251218424432</v>
      </c>
      <c r="Q1746" s="1">
        <f t="shared" si="1958"/>
        <v>37.551719079136092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70.032650767286867</v>
      </c>
      <c r="G1747" s="1">
        <f t="shared" si="1956"/>
        <v>70.326472914581046</v>
      </c>
      <c r="H1747" s="1">
        <f t="shared" si="1956"/>
        <v>70.106507576020533</v>
      </c>
      <c r="I1747" s="1">
        <f t="shared" si="1956"/>
        <v>69.140730705001431</v>
      </c>
      <c r="J1747" s="1">
        <f t="shared" si="1956"/>
        <v>69.040803570944604</v>
      </c>
      <c r="K1747" s="1">
        <f t="shared" si="1956"/>
        <v>78.226893404638645</v>
      </c>
      <c r="L1747" s="1">
        <f t="shared" ref="L1747:O1747" si="1963">L8</f>
        <v>80.556290273454636</v>
      </c>
      <c r="M1747" s="1">
        <f t="shared" si="1963"/>
        <v>83.828060113192265</v>
      </c>
      <c r="N1747" s="1">
        <f t="shared" si="1963"/>
        <v>81.468707964153481</v>
      </c>
      <c r="O1747" s="1">
        <f t="shared" si="1963"/>
        <v>81.530041691221797</v>
      </c>
      <c r="P1747" s="1">
        <f t="shared" si="1958"/>
        <v>81.517063419195907</v>
      </c>
      <c r="Q1747" s="1">
        <f t="shared" si="1958"/>
        <v>81.595585599959804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35.931856438619327</v>
      </c>
      <c r="G1748" s="1">
        <f t="shared" si="1956"/>
        <v>36.225730271005233</v>
      </c>
      <c r="H1748" s="1">
        <f t="shared" si="1956"/>
        <v>36.003526288021526</v>
      </c>
      <c r="I1748" s="1">
        <f t="shared" si="1956"/>
        <v>35.039998183853761</v>
      </c>
      <c r="J1748" s="1">
        <f t="shared" si="1956"/>
        <v>34.937641390051404</v>
      </c>
      <c r="K1748" s="1">
        <f t="shared" si="1956"/>
        <v>37.252298790104895</v>
      </c>
      <c r="L1748" s="1">
        <f t="shared" ref="L1748:O1748" si="1964">L9</f>
        <v>37.696623368488005</v>
      </c>
      <c r="M1748" s="1">
        <f t="shared" si="1964"/>
        <v>39.221665229291517</v>
      </c>
      <c r="N1748" s="1">
        <f t="shared" si="1964"/>
        <v>36.862157206745181</v>
      </c>
      <c r="O1748" s="1">
        <f t="shared" si="1964"/>
        <v>36.261067199527183</v>
      </c>
      <c r="P1748" s="1">
        <f t="shared" si="1958"/>
        <v>36.246752204852392</v>
      </c>
      <c r="Q1748" s="1">
        <f t="shared" si="1958"/>
        <v>36.283240657856382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34.10079432866754</v>
      </c>
      <c r="G1749" s="1">
        <f t="shared" si="1956"/>
        <v>34.100742643575821</v>
      </c>
      <c r="H1749" s="1">
        <f t="shared" si="1956"/>
        <v>34.102981287999</v>
      </c>
      <c r="I1749" s="1">
        <f t="shared" si="1956"/>
        <v>34.10073252114767</v>
      </c>
      <c r="J1749" s="1">
        <f t="shared" si="1956"/>
        <v>34.1031621808932</v>
      </c>
      <c r="K1749" s="1">
        <f t="shared" si="1956"/>
        <v>40.97459461453375</v>
      </c>
      <c r="L1749" s="1">
        <f t="shared" ref="L1749:O1749" si="1965">L10</f>
        <v>42.85966690496663</v>
      </c>
      <c r="M1749" s="1">
        <f t="shared" si="1965"/>
        <v>44.606394883900748</v>
      </c>
      <c r="N1749" s="1">
        <f t="shared" si="1965"/>
        <v>44.606550757408293</v>
      </c>
      <c r="O1749" s="1">
        <f t="shared" si="1965"/>
        <v>45.268974491694614</v>
      </c>
      <c r="P1749" s="1">
        <f t="shared" si="1958"/>
        <v>45.270311214343515</v>
      </c>
      <c r="Q1749" s="1">
        <f t="shared" si="1958"/>
        <v>45.312344942103429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3.7981578767502699</v>
      </c>
      <c r="G1750" s="1">
        <f t="shared" si="1956"/>
        <v>11.282414008062025</v>
      </c>
      <c r="H1750" s="1">
        <f t="shared" si="1956"/>
        <v>12.540389798213319</v>
      </c>
      <c r="I1750" s="1">
        <f t="shared" si="1956"/>
        <v>12.540472231866433</v>
      </c>
      <c r="J1750" s="1">
        <f t="shared" si="1956"/>
        <v>12.540487240723625</v>
      </c>
      <c r="K1750" s="1">
        <f t="shared" si="1956"/>
        <v>12.576215707802683</v>
      </c>
      <c r="L1750" s="1">
        <f t="shared" ref="L1750:O1750" si="1966">L11</f>
        <v>13.037875722009733</v>
      </c>
      <c r="M1750" s="1">
        <f t="shared" si="1966"/>
        <v>23.45365383095168</v>
      </c>
      <c r="N1750" s="1">
        <f t="shared" si="1966"/>
        <v>23.453663500942678</v>
      </c>
      <c r="O1750" s="1">
        <f t="shared" si="1966"/>
        <v>23.453683864296419</v>
      </c>
      <c r="P1750" s="1">
        <f t="shared" si="1958"/>
        <v>23.453708088106353</v>
      </c>
      <c r="Q1750" s="1">
        <f t="shared" si="1958"/>
        <v>23.454083288266091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149.43058578085655</v>
      </c>
      <c r="G1751" s="1">
        <f t="shared" si="1956"/>
        <v>125.62218076918776</v>
      </c>
      <c r="H1751" s="1">
        <f t="shared" si="1956"/>
        <v>136.82474971952129</v>
      </c>
      <c r="I1751" s="1">
        <f t="shared" si="1956"/>
        <v>151.90967283360339</v>
      </c>
      <c r="J1751" s="1">
        <f t="shared" si="1956"/>
        <v>152.84488467234416</v>
      </c>
      <c r="K1751" s="1">
        <f t="shared" si="1956"/>
        <v>155.2497847614566</v>
      </c>
      <c r="L1751" s="1">
        <f t="shared" ref="L1751:O1751" si="1967">L12</f>
        <v>157.28314148472867</v>
      </c>
      <c r="M1751" s="1">
        <f t="shared" si="1967"/>
        <v>159.55674490617545</v>
      </c>
      <c r="N1751" s="1">
        <f t="shared" si="1967"/>
        <v>160.82026662496867</v>
      </c>
      <c r="O1751" s="1">
        <f t="shared" si="1967"/>
        <v>168.09405103615995</v>
      </c>
      <c r="P1751" s="1">
        <f t="shared" si="1958"/>
        <v>161.90796663661757</v>
      </c>
      <c r="Q1751" s="1">
        <f t="shared" si="1958"/>
        <v>164.251104950372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66.745706387282468</v>
      </c>
      <c r="G1752" s="1">
        <f t="shared" si="1968"/>
        <v>49.798871635010556</v>
      </c>
      <c r="H1752" s="1">
        <f t="shared" si="1968"/>
        <v>68.873702601023979</v>
      </c>
      <c r="I1752" s="1">
        <f t="shared" si="1968"/>
        <v>67.485207376415474</v>
      </c>
      <c r="J1752" s="1">
        <f t="shared" si="1968"/>
        <v>69.602600558758681</v>
      </c>
      <c r="K1752" s="1">
        <f t="shared" si="1968"/>
        <v>72.200260019843967</v>
      </c>
      <c r="L1752" s="1">
        <f t="shared" ref="L1752:O1752" si="1969">L13</f>
        <v>74.384218551090569</v>
      </c>
      <c r="M1752" s="1">
        <f t="shared" si="1969"/>
        <v>74.836104856115298</v>
      </c>
      <c r="N1752" s="1">
        <f t="shared" si="1969"/>
        <v>74.83609909326114</v>
      </c>
      <c r="O1752" s="1">
        <f t="shared" si="1969"/>
        <v>74.836106531376799</v>
      </c>
      <c r="P1752" s="1">
        <f t="shared" si="1958"/>
        <v>74.836104035608258</v>
      </c>
      <c r="Q1752" s="1">
        <f t="shared" si="1958"/>
        <v>74.836099800200401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66.632452906479017</v>
      </c>
      <c r="G1753" s="1">
        <f t="shared" si="1968"/>
        <v>55.764149227251089</v>
      </c>
      <c r="H1753" s="1">
        <f t="shared" si="1968"/>
        <v>65.602927636489156</v>
      </c>
      <c r="I1753" s="1">
        <f t="shared" si="1968"/>
        <v>67.157213760683021</v>
      </c>
      <c r="J1753" s="1">
        <f t="shared" si="1968"/>
        <v>66.883787769983329</v>
      </c>
      <c r="K1753" s="1">
        <f t="shared" si="1968"/>
        <v>66.114572371877955</v>
      </c>
      <c r="L1753" s="1">
        <f t="shared" ref="L1753:O1753" si="1970">L14</f>
        <v>65.531516028532963</v>
      </c>
      <c r="M1753" s="1">
        <f t="shared" si="1970"/>
        <v>67.134704023088148</v>
      </c>
      <c r="N1753" s="1">
        <f t="shared" si="1970"/>
        <v>67.13471562333433</v>
      </c>
      <c r="O1753" s="1">
        <f t="shared" si="1970"/>
        <v>67.134714490460965</v>
      </c>
      <c r="P1753" s="1">
        <f t="shared" si="1958"/>
        <v>67.134726850197552</v>
      </c>
      <c r="Q1753" s="1">
        <f t="shared" si="1958"/>
        <v>67.134770502201008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16.052426487095062</v>
      </c>
      <c r="G1754" s="1">
        <f t="shared" si="1968"/>
        <v>20.059159906926119</v>
      </c>
      <c r="H1754" s="1">
        <f t="shared" si="1968"/>
        <v>2.3481194820081601</v>
      </c>
      <c r="I1754" s="1">
        <f t="shared" si="1968"/>
        <v>17.2672516965049</v>
      </c>
      <c r="J1754" s="1">
        <f t="shared" si="1968"/>
        <v>16.358496343602152</v>
      </c>
      <c r="K1754" s="1">
        <f t="shared" si="1968"/>
        <v>16.934952369734681</v>
      </c>
      <c r="L1754" s="1">
        <f t="shared" ref="L1754:O1754" si="1971">L15</f>
        <v>17.367406905105153</v>
      </c>
      <c r="M1754" s="1">
        <f t="shared" si="1971"/>
        <v>17.585936026972</v>
      </c>
      <c r="N1754" s="1">
        <f t="shared" si="1971"/>
        <v>18.849451908373204</v>
      </c>
      <c r="O1754" s="1">
        <f t="shared" si="1971"/>
        <v>26.123230014322182</v>
      </c>
      <c r="P1754" s="1">
        <f t="shared" si="1958"/>
        <v>19.937135750811766</v>
      </c>
      <c r="Q1754" s="1">
        <f t="shared" si="1958"/>
        <v>22.280234647970577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12.556490985919876</v>
      </c>
      <c r="G1755" s="1">
        <f t="shared" si="1968"/>
        <v>16.522360541816241</v>
      </c>
      <c r="H1755" s="1">
        <f t="shared" si="1968"/>
        <v>32.095795099267661</v>
      </c>
      <c r="I1755" s="1">
        <f t="shared" si="1968"/>
        <v>50.085613962330704</v>
      </c>
      <c r="J1755" s="1">
        <f t="shared" si="1968"/>
        <v>84.792275791931672</v>
      </c>
      <c r="K1755" s="1">
        <f t="shared" si="1968"/>
        <v>133.09407913192922</v>
      </c>
      <c r="L1755" s="1">
        <f t="shared" ref="L1755:O1755" si="1972">L16</f>
        <v>161.35784564567356</v>
      </c>
      <c r="M1755" s="1">
        <f t="shared" si="1972"/>
        <v>177.50044468963895</v>
      </c>
      <c r="N1755" s="1">
        <f t="shared" si="1972"/>
        <v>180.00138536043832</v>
      </c>
      <c r="O1755" s="1">
        <f t="shared" si="1972"/>
        <v>180.00146198990547</v>
      </c>
      <c r="P1755" s="1">
        <f t="shared" si="1958"/>
        <v>180.00153397749929</v>
      </c>
      <c r="Q1755" s="1">
        <f t="shared" si="1958"/>
        <v>180.0031623549269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0.52413259248157895</v>
      </c>
      <c r="G1756" s="1">
        <f t="shared" si="1968"/>
        <v>0.54542448655298559</v>
      </c>
      <c r="H1756" s="1">
        <f t="shared" si="1968"/>
        <v>0.503297084969484</v>
      </c>
      <c r="I1756" s="1">
        <f t="shared" si="1968"/>
        <v>2.0503718804812876</v>
      </c>
      <c r="J1756" s="1">
        <f t="shared" si="1968"/>
        <v>3.6359507008443148</v>
      </c>
      <c r="K1756" s="1">
        <f t="shared" si="1968"/>
        <v>4.680121136621163</v>
      </c>
      <c r="L1756" s="1">
        <f t="shared" ref="L1756:O1756" si="1973">L17</f>
        <v>10.322195712440989</v>
      </c>
      <c r="M1756" s="1">
        <f t="shared" si="1973"/>
        <v>11.737043078463376</v>
      </c>
      <c r="N1756" s="1">
        <f t="shared" si="1973"/>
        <v>11.738853362061716</v>
      </c>
      <c r="O1756" s="1">
        <f t="shared" si="1973"/>
        <v>11.741759663200448</v>
      </c>
      <c r="P1756" s="1">
        <f t="shared" si="1958"/>
        <v>11.741790990665448</v>
      </c>
      <c r="Q1756" s="1">
        <f t="shared" si="1958"/>
        <v>11.749966206464517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18.873125656143603</v>
      </c>
      <c r="G1757" s="1">
        <f t="shared" si="1968"/>
        <v>22.218655200771551</v>
      </c>
      <c r="H1757" s="1">
        <f t="shared" si="1968"/>
        <v>26.854021595715526</v>
      </c>
      <c r="I1757" s="1">
        <f t="shared" si="1968"/>
        <v>39.475421440204784</v>
      </c>
      <c r="J1757" s="1">
        <f t="shared" si="1968"/>
        <v>59.257188959691632</v>
      </c>
      <c r="K1757" s="1">
        <f t="shared" si="1968"/>
        <v>75.548451311370314</v>
      </c>
      <c r="L1757" s="1">
        <f t="shared" ref="L1757:O1757" si="1974">L18</f>
        <v>82.332049203934673</v>
      </c>
      <c r="M1757" s="1">
        <f t="shared" si="1974"/>
        <v>93.214680916479836</v>
      </c>
      <c r="N1757" s="1">
        <f t="shared" si="1974"/>
        <v>95.278505933451399</v>
      </c>
      <c r="O1757" s="1">
        <f t="shared" si="1974"/>
        <v>97.093653099581232</v>
      </c>
      <c r="P1757" s="1">
        <f t="shared" si="1958"/>
        <v>96.285541351989806</v>
      </c>
      <c r="Q1757" s="1">
        <f t="shared" si="1958"/>
        <v>98.71117326253146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4.9733401310481729E-3</v>
      </c>
      <c r="L1758" s="1">
        <f t="shared" ref="L1758:O1758" si="1975">L19</f>
        <v>0.90279995839796234</v>
      </c>
      <c r="M1758" s="1">
        <f t="shared" si="1975"/>
        <v>1.9138342107483313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22.435903151504967</v>
      </c>
      <c r="G1759" s="3">
        <f t="shared" si="1976"/>
        <v>24.460629571994701</v>
      </c>
      <c r="H1759" s="3">
        <f t="shared" si="1976"/>
        <v>29.015779711046996</v>
      </c>
      <c r="I1759" s="3">
        <f t="shared" si="1976"/>
        <v>32.368044361535546</v>
      </c>
      <c r="J1759" s="3">
        <f t="shared" si="1976"/>
        <v>40.539938699502343</v>
      </c>
      <c r="K1759" s="3">
        <f t="shared" si="1976"/>
        <v>50.740963688561131</v>
      </c>
      <c r="L1759" s="3">
        <f t="shared" ref="L1759:O1759" si="1977">SUM(L1760,L1762,L1766,L1770,L1786,L1793,L1801,L1803,L1811,L1815,L1809)</f>
        <v>57.530272835350871</v>
      </c>
      <c r="M1759" s="3">
        <f t="shared" si="1977"/>
        <v>62.573541975373395</v>
      </c>
      <c r="N1759" s="3">
        <f t="shared" si="1977"/>
        <v>63.645727515252098</v>
      </c>
      <c r="O1759" s="3">
        <f t="shared" si="1977"/>
        <v>65.113036183191497</v>
      </c>
      <c r="P1759" s="3">
        <f>SUM(P1760,P1762,P1766,P1770,P1786,P1793,P1801,P1803,P1811,P1815,P1809)</f>
        <v>65.058967335135662</v>
      </c>
      <c r="Q1759" s="3">
        <f>SUM(Q1760,Q1762,Q1766,Q1770,Q1786,Q1793,Q1801,Q1803,Q1811,Q1815,Q1809)</f>
        <v>66.069075100986538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3.0935583311349655</v>
      </c>
      <c r="G1760" s="1">
        <f t="shared" ref="G1760:O1760" si="1978">+G1761</f>
        <v>3.09355608606863</v>
      </c>
      <c r="H1760" s="1">
        <f t="shared" si="1978"/>
        <v>2.9297180522146218</v>
      </c>
      <c r="I1760" s="1">
        <f t="shared" si="1978"/>
        <v>2.756774550938093</v>
      </c>
      <c r="J1760" s="1">
        <f t="shared" si="1978"/>
        <v>2.173080891090537</v>
      </c>
      <c r="K1760" s="1">
        <f t="shared" si="1978"/>
        <v>1.3527968316348098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0.19675853386850076</v>
      </c>
      <c r="O1760" s="1">
        <f t="shared" si="1978"/>
        <v>0.4214834432980234</v>
      </c>
      <c r="P1760" s="1">
        <f>+P1761</f>
        <v>0.44876027812957003</v>
      </c>
      <c r="Q1760" s="1">
        <f>+Q1761</f>
        <v>0.49763374306603969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3.0935583311349655</v>
      </c>
      <c r="G1761" s="1">
        <f>'[1]Electricity and CHPs_CAP'!C$14</f>
        <v>3.09355608606863</v>
      </c>
      <c r="H1761" s="1">
        <f>'[1]Electricity and CHPs_CAP'!D$14</f>
        <v>2.9297180522146218</v>
      </c>
      <c r="I1761" s="1">
        <f>'[1]Electricity and CHPs_CAP'!E$14</f>
        <v>2.756774550938093</v>
      </c>
      <c r="J1761" s="1">
        <f>'[1]Electricity and CHPs_CAP'!F$14</f>
        <v>2.173080891090537</v>
      </c>
      <c r="K1761" s="1">
        <f>'[1]Electricity and CHPs_CAP'!G$14</f>
        <v>1.3527968316348098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0.19675853386850076</v>
      </c>
      <c r="O1761" s="1">
        <f>'[1]Electricity and CHPs_CAP'!K$14</f>
        <v>0.4214834432980234</v>
      </c>
      <c r="P1761" s="1">
        <f>'[1]Electricity and CHPs_CAP'!L$14</f>
        <v>0.44876027812957003</v>
      </c>
      <c r="Q1761" s="1">
        <f>'[1]Electricity and CHPs_CAP'!M$14</f>
        <v>0.49763374306603969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16.132482312466749</v>
      </c>
      <c r="H1762" s="1">
        <f t="shared" si="1980"/>
        <v>16.600053579950298</v>
      </c>
      <c r="I1762" s="1">
        <f t="shared" si="1980"/>
        <v>16.834989068046841</v>
      </c>
      <c r="J1762" s="1">
        <f t="shared" si="1980"/>
        <v>16.920799103510792</v>
      </c>
      <c r="K1762" s="1">
        <f t="shared" si="1980"/>
        <v>16.920870696548903</v>
      </c>
      <c r="L1762" s="1">
        <f t="shared" ref="L1762:O1762" si="1981">SUM(L1763:L1765)</f>
        <v>17.206700965623966</v>
      </c>
      <c r="M1762" s="1">
        <f t="shared" si="1981"/>
        <v>17.45262534963787</v>
      </c>
      <c r="N1762" s="1">
        <f t="shared" si="1981"/>
        <v>17.452670173266036</v>
      </c>
      <c r="O1762" s="1">
        <f t="shared" si="1981"/>
        <v>17.453996832599319</v>
      </c>
      <c r="P1762" s="1">
        <f>SUM(P1763:P1765)</f>
        <v>17.454088188043961</v>
      </c>
      <c r="Q1762" s="1">
        <f>SUM(Q1763:Q1765)</f>
        <v>17.459095775007999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7.3502774449176131</v>
      </c>
      <c r="H1763" s="1">
        <f>'[1]Electricity and CHPs_CAP'!D$15</f>
        <v>7.3744286947672624</v>
      </c>
      <c r="I1763" s="1">
        <f>'[1]Electricity and CHPs_CAP'!E$15</f>
        <v>7.4184124386488142</v>
      </c>
      <c r="J1763" s="1">
        <f>'[1]Electricity and CHPs_CAP'!F$15</f>
        <v>7.4239563155447046</v>
      </c>
      <c r="K1763" s="1">
        <f>'[1]Electricity and CHPs_CAP'!G$15</f>
        <v>7.4240126262868431</v>
      </c>
      <c r="L1763" s="1">
        <f>'[1]Electricity and CHPs_CAP'!H$15</f>
        <v>7.6742508636737483</v>
      </c>
      <c r="M1763" s="1">
        <f>'[1]Electricity and CHPs_CAP'!I$15</f>
        <v>7.7286539274954649</v>
      </c>
      <c r="N1763" s="1">
        <f>'[1]Electricity and CHPs_CAP'!J$15</f>
        <v>7.728659906154034</v>
      </c>
      <c r="O1763" s="1">
        <f>'[1]Electricity and CHPs_CAP'!K$15</f>
        <v>7.7286663549274941</v>
      </c>
      <c r="P1763" s="1">
        <f>'[1]Electricity and CHPs_CAP'!L$15</f>
        <v>7.7286691665754628</v>
      </c>
      <c r="Q1763" s="1">
        <f>'[1]Electricity and CHPs_CAP'!M$15</f>
        <v>7.7286934736613269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4.809371196817378</v>
      </c>
      <c r="H1764" s="1">
        <f>'[1]Electricity and CHPs_CAP'!D$16</f>
        <v>4.8643701605723253</v>
      </c>
      <c r="I1764" s="1">
        <f>'[1]Electricity and CHPs_CAP'!E$16</f>
        <v>5.055321904787319</v>
      </c>
      <c r="J1764" s="1">
        <f>'[1]Electricity and CHPs_CAP'!F$16</f>
        <v>5.1355667746554721</v>
      </c>
      <c r="K1764" s="1">
        <f>'[1]Electricity and CHPs_CAP'!G$16</f>
        <v>5.1355725213118344</v>
      </c>
      <c r="L1764" s="1">
        <f>'[1]Electricity and CHPs_CAP'!H$16</f>
        <v>5.1710491398747322</v>
      </c>
      <c r="M1764" s="1">
        <f>'[1]Electricity and CHPs_CAP'!I$16</f>
        <v>5.3619925721871287</v>
      </c>
      <c r="N1764" s="1">
        <f>'[1]Electricity and CHPs_CAP'!J$16</f>
        <v>5.3620262643454524</v>
      </c>
      <c r="O1764" s="1">
        <f>'[1]Electricity and CHPs_CAP'!K$16</f>
        <v>5.3627620807591097</v>
      </c>
      <c r="P1764" s="1">
        <f>'[1]Electricity and CHPs_CAP'!L$16</f>
        <v>5.36282599508122</v>
      </c>
      <c r="Q1764" s="1">
        <f>'[1]Electricity and CHPs_CAP'!M$16</f>
        <v>5.3649065885168179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3.9728336707317586</v>
      </c>
      <c r="H1765" s="1">
        <f>'[1]Electricity and CHPs_CAP'!D$17</f>
        <v>4.361254724610709</v>
      </c>
      <c r="I1765" s="1">
        <f>'[1]Electricity and CHPs_CAP'!E$17</f>
        <v>4.361254724610709</v>
      </c>
      <c r="J1765" s="1">
        <f>'[1]Electricity and CHPs_CAP'!F$17</f>
        <v>4.361276013310615</v>
      </c>
      <c r="K1765" s="1">
        <f>'[1]Electricity and CHPs_CAP'!G$17</f>
        <v>4.3612855489502227</v>
      </c>
      <c r="L1765" s="1">
        <f>'[1]Electricity and CHPs_CAP'!H$17</f>
        <v>4.3614009620754874</v>
      </c>
      <c r="M1765" s="1">
        <f>'[1]Electricity and CHPs_CAP'!I$17</f>
        <v>4.3619788499552783</v>
      </c>
      <c r="N1765" s="1">
        <f>'[1]Electricity and CHPs_CAP'!J$17</f>
        <v>4.3619840027665484</v>
      </c>
      <c r="O1765" s="1">
        <f>'[1]Electricity and CHPs_CAP'!K$17</f>
        <v>4.3625683969127165</v>
      </c>
      <c r="P1765" s="1">
        <f>'[1]Electricity and CHPs_CAP'!L$17</f>
        <v>4.3625930263872768</v>
      </c>
      <c r="Q1765" s="1">
        <f>'[1]Electricity and CHPs_CAP'!M$17</f>
        <v>4.3654957128298539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4.6377441613272327E-2</v>
      </c>
      <c r="G1766" s="1">
        <f t="shared" ref="G1766:K1766" si="1982">SUM(G1767:G1769)</f>
        <v>5.0294476165113434E-2</v>
      </c>
      <c r="H1766" s="1">
        <f t="shared" si="1982"/>
        <v>4.8069728701141345E-2</v>
      </c>
      <c r="I1766" s="1">
        <f t="shared" si="1982"/>
        <v>8.0801842829635317E-2</v>
      </c>
      <c r="J1766" s="1">
        <f t="shared" si="1982"/>
        <v>7.4493844053803743E-2</v>
      </c>
      <c r="K1766" s="1">
        <f t="shared" si="1982"/>
        <v>6.4153036636510952E-2</v>
      </c>
      <c r="L1766" s="1">
        <f t="shared" ref="L1766:O1766" si="1983">SUM(L1767:L1769)</f>
        <v>5.8270617996733762E-2</v>
      </c>
      <c r="M1766" s="1">
        <f t="shared" si="1983"/>
        <v>1.5664590472701797E-2</v>
      </c>
      <c r="N1766" s="1">
        <f t="shared" si="1983"/>
        <v>7.0561276983939943E-3</v>
      </c>
      <c r="O1766" s="1">
        <f t="shared" si="1983"/>
        <v>8.1424695319414816E-3</v>
      </c>
      <c r="P1766" s="1">
        <f>SUM(P1767:P1769)</f>
        <v>9.0509919387254216E-3</v>
      </c>
      <c r="Q1766" s="1">
        <f>SUM(Q1767:Q1769)</f>
        <v>1.6404667530512607E-2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3.1271568515535704E-2</v>
      </c>
      <c r="G1767" s="1">
        <f>'[1]Electricity and CHPs_CAP'!C$18</f>
        <v>2.6543946963533391E-2</v>
      </c>
      <c r="H1767" s="1">
        <f>'[1]Electricity and CHPs_CAP'!D$18</f>
        <v>2.4711294483762799E-2</v>
      </c>
      <c r="I1767" s="1">
        <f>'[1]Electricity and CHPs_CAP'!E$18</f>
        <v>5.837111614330602E-2</v>
      </c>
      <c r="J1767" s="1">
        <f>'[1]Electricity and CHPs_CAP'!F$18</f>
        <v>6.2728035761723033E-2</v>
      </c>
      <c r="K1767" s="1">
        <f>'[1]Electricity and CHPs_CAP'!G$18</f>
        <v>6.2856065158980581E-2</v>
      </c>
      <c r="L1767" s="1">
        <f>'[1]Electricity and CHPs_CAP'!H$18</f>
        <v>5.7099849458635409E-2</v>
      </c>
      <c r="M1767" s="1">
        <f>'[1]Electricity and CHPs_CAP'!I$18</f>
        <v>1.4457279047001097E-2</v>
      </c>
      <c r="N1767" s="1">
        <f>'[1]Electricity and CHPs_CAP'!J$18</f>
        <v>4.2881998717197601E-3</v>
      </c>
      <c r="O1767" s="1">
        <f>'[1]Electricity and CHPs_CAP'!K$18</f>
        <v>4.3646965202418292E-3</v>
      </c>
      <c r="P1767" s="1">
        <f>'[1]Electricity and CHPs_CAP'!L$18</f>
        <v>5.1940069318269578E-3</v>
      </c>
      <c r="Q1767" s="1">
        <f>'[1]Electricity and CHPs_CAP'!M$18</f>
        <v>9.4059617846991416E-3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6.8017509127291202E-3</v>
      </c>
      <c r="G1768" s="1">
        <f>'[1]Electricity and CHPs_CAP'!C$28</f>
        <v>3.287312931126907E-3</v>
      </c>
      <c r="H1768" s="1">
        <f>'[1]Electricity and CHPs_CAP'!D$28</f>
        <v>2.9061733093494659E-3</v>
      </c>
      <c r="I1768" s="1">
        <f>'[1]Electricity and CHPs_CAP'!E$28</f>
        <v>1.9818393754440335E-3</v>
      </c>
      <c r="J1768" s="1">
        <f>'[1]Electricity and CHPs_CAP'!F$28</f>
        <v>1.7536069196126716E-3</v>
      </c>
      <c r="K1768" s="1">
        <f>'[1]Electricity and CHPs_CAP'!G$28</f>
        <v>1.2969714775303649E-3</v>
      </c>
      <c r="L1768" s="1">
        <f>'[1]Electricity and CHPs_CAP'!H$28</f>
        <v>1.1707685380983517E-3</v>
      </c>
      <c r="M1768" s="1">
        <f>'[1]Electricity and CHPs_CAP'!I$28</f>
        <v>1.2073114257006995E-3</v>
      </c>
      <c r="N1768" s="1">
        <f>'[1]Electricity and CHPs_CAP'!J$28</f>
        <v>1.1340881020786837E-3</v>
      </c>
      <c r="O1768" s="1">
        <f>'[1]Electricity and CHPs_CAP'!K$28</f>
        <v>1.4842300823949583E-3</v>
      </c>
      <c r="P1768" s="1">
        <f>'[1]Electricity and CHPs_CAP'!L$28</f>
        <v>1.3612240769117362E-3</v>
      </c>
      <c r="Q1768" s="1">
        <f>'[1]Electricity and CHPs_CAP'!M$28</f>
        <v>2.5760921963936634E-3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8.3041221850075047E-3</v>
      </c>
      <c r="G1769" s="1">
        <f>'[1]Electricity and CHPs_CAP'!C$41</f>
        <v>2.0463216270453138E-2</v>
      </c>
      <c r="H1769" s="1">
        <f>'[1]Electricity and CHPs_CAP'!D$41</f>
        <v>2.0452260908029086E-2</v>
      </c>
      <c r="I1769" s="1">
        <f>'[1]Electricity and CHPs_CAP'!E$41</f>
        <v>2.0448887310885257E-2</v>
      </c>
      <c r="J1769" s="1">
        <f>'[1]Electricity and CHPs_CAP'!F$41</f>
        <v>1.0012201372468048E-2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1.63383972459555E-3</v>
      </c>
      <c r="O1769" s="1">
        <f>'[1]Electricity and CHPs_CAP'!K$41</f>
        <v>2.2935429293046935E-3</v>
      </c>
      <c r="P1769" s="1">
        <f>'[1]Electricity and CHPs_CAP'!L$41</f>
        <v>2.4957609299867275E-3</v>
      </c>
      <c r="Q1769" s="1">
        <f>'[1]Electricity and CHPs_CAP'!M$41</f>
        <v>4.422613549419801E-3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0.2412200890026851</v>
      </c>
      <c r="G1770" s="1">
        <f t="shared" ref="G1770:K1770" si="1985">SUM(G1771:G1785)</f>
        <v>0.17598114930823494</v>
      </c>
      <c r="H1770" s="1">
        <f t="shared" si="1985"/>
        <v>0.16902149174997255</v>
      </c>
      <c r="I1770" s="1">
        <f t="shared" si="1985"/>
        <v>0.17016833678226956</v>
      </c>
      <c r="J1770" s="1">
        <f t="shared" si="1985"/>
        <v>0.19027693384138245</v>
      </c>
      <c r="K1770" s="1">
        <f t="shared" si="1985"/>
        <v>0.17208796754896932</v>
      </c>
      <c r="L1770" s="1">
        <f t="shared" ref="L1770:O1770" si="1986">SUM(L1771:L1785)</f>
        <v>0.1189143102850827</v>
      </c>
      <c r="M1770" s="1">
        <f t="shared" si="1986"/>
        <v>0.12645820662753599</v>
      </c>
      <c r="N1770" s="1">
        <f t="shared" si="1986"/>
        <v>0.24711057700766403</v>
      </c>
      <c r="O1770" s="1">
        <f t="shared" si="1986"/>
        <v>0.30245533325935586</v>
      </c>
      <c r="P1770" s="1">
        <f>SUM(P1771:P1785)</f>
        <v>0.33979091623858393</v>
      </c>
      <c r="Q1770" s="1">
        <f>SUM(Q1771:Q1785)</f>
        <v>0.36019009488540027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1.3663388026345199E-4</v>
      </c>
      <c r="L1771" s="1">
        <f>'[1]Electricity and CHPs_CAP'!H$21</f>
        <v>3.1947644527105306E-4</v>
      </c>
      <c r="M1771" s="1">
        <f>'[1]Electricity and CHPs_CAP'!I$21</f>
        <v>6.7134975481258896E-4</v>
      </c>
      <c r="N1771" s="1">
        <f>'[1]Electricity and CHPs_CAP'!J$21</f>
        <v>2.42752897347681E-3</v>
      </c>
      <c r="O1771" s="1">
        <f>'[1]Electricity and CHPs_CAP'!K$21</f>
        <v>2.885774554379948E-3</v>
      </c>
      <c r="P1771" s="1">
        <f>'[1]Electricity and CHPs_CAP'!L$21</f>
        <v>3.6606089990429977E-3</v>
      </c>
      <c r="Q1771" s="1">
        <f>'[1]Electricity and CHPs_CAP'!M$21</f>
        <v>4.289262601209363E-3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1.3147891946572101E-3</v>
      </c>
      <c r="K1772" s="1">
        <f>'[1]Electricity and CHPs_CAP'!G$22</f>
        <v>5.4659242477738765E-3</v>
      </c>
      <c r="L1772" s="1">
        <f>'[1]Electricity and CHPs_CAP'!H$22</f>
        <v>5.5625897815981887E-3</v>
      </c>
      <c r="M1772" s="1">
        <f>'[1]Electricity and CHPs_CAP'!I$22</f>
        <v>5.636254106626961E-3</v>
      </c>
      <c r="N1772" s="1">
        <f>'[1]Electricity and CHPs_CAP'!J$22</f>
        <v>1.2685010372825781E-2</v>
      </c>
      <c r="O1772" s="1">
        <f>'[1]Electricity and CHPs_CAP'!K$22</f>
        <v>1.3025265074254624E-2</v>
      </c>
      <c r="P1772" s="1">
        <f>'[1]Electricity and CHPs_CAP'!L$22</f>
        <v>1.5955590784510584E-2</v>
      </c>
      <c r="Q1772" s="1">
        <f>'[1]Electricity and CHPs_CAP'!M$22</f>
        <v>1.8649502177538701E-2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3.1079403602923302E-4</v>
      </c>
      <c r="M1773" s="1">
        <f>'[1]Electricity and CHPs_CAP'!I$23</f>
        <v>6.4475103838213519E-4</v>
      </c>
      <c r="N1773" s="1">
        <f>'[1]Electricity and CHPs_CAP'!J$23</f>
        <v>6.1476586719181062E-2</v>
      </c>
      <c r="O1773" s="1">
        <f>'[1]Electricity and CHPs_CAP'!K$23</f>
        <v>0.11121198088925659</v>
      </c>
      <c r="P1773" s="1">
        <f>'[1]Electricity and CHPs_CAP'!L$23</f>
        <v>0.11129764807341541</v>
      </c>
      <c r="Q1773" s="1">
        <f>'[1]Electricity and CHPs_CAP'!M$23</f>
        <v>0.11120642369925744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5.8555444589327897E-2</v>
      </c>
      <c r="G1774" s="1">
        <f>IF('[1]Electricity and CHPs_CAP'!C$24&lt;0,0,'[1]Electricity and CHPs_CAP'!C$24)</f>
        <v>5.5956140609993155E-4</v>
      </c>
      <c r="H1774" s="1">
        <f>IF('[1]Electricity and CHPs_CAP'!D$24&lt;0,0,'[1]Electricity and CHPs_CAP'!D$24)</f>
        <v>5.5891408995903391E-4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3.0358991581203906E-2</v>
      </c>
      <c r="G1776" s="1">
        <f>'[1]Electricity and CHPs_CAP'!C$39</f>
        <v>2.2455588822353607E-2</v>
      </c>
      <c r="H1776" s="1">
        <f>'[1]Electricity and CHPs_CAP'!D$39</f>
        <v>1.4337189635539191E-2</v>
      </c>
      <c r="I1776" s="1">
        <f>'[1]Electricity and CHPs_CAP'!E$39</f>
        <v>1.8054104802665602E-2</v>
      </c>
      <c r="J1776" s="1">
        <f>'[1]Electricity and CHPs_CAP'!F$39</f>
        <v>4.5640351063080245E-2</v>
      </c>
      <c r="K1776" s="1">
        <f>'[1]Electricity and CHPs_CAP'!G$39</f>
        <v>4.5621131467458921E-2</v>
      </c>
      <c r="L1776" s="1">
        <f>'[1]Electricity and CHPs_CAP'!H$39</f>
        <v>2.1652865571327801E-2</v>
      </c>
      <c r="M1776" s="1">
        <f>'[1]Electricity and CHPs_CAP'!I$39</f>
        <v>2.15487584916959E-2</v>
      </c>
      <c r="N1776" s="1">
        <f>'[1]Electricity and CHPs_CAP'!J$39</f>
        <v>5.6735874530606786E-2</v>
      </c>
      <c r="O1776" s="1">
        <f>'[1]Electricity and CHPs_CAP'!K$39</f>
        <v>5.1299389830441341E-2</v>
      </c>
      <c r="P1776" s="1">
        <f>'[1]Electricity and CHPs_CAP'!L$39</f>
        <v>6.5313415722491011E-2</v>
      </c>
      <c r="Q1776" s="1">
        <f>'[1]Electricity and CHPs_CAP'!M$39</f>
        <v>6.5763216190555196E-2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1.65510848586332E-3</v>
      </c>
      <c r="L1777" s="1">
        <f>'[1]Electricity and CHPs_CAP'!H$40</f>
        <v>1.810012580048401E-3</v>
      </c>
      <c r="M1777" s="1">
        <f>'[1]Electricity and CHPs_CAP'!I$40</f>
        <v>6.9686817297651199E-3</v>
      </c>
      <c r="N1777" s="1">
        <f>'[1]Electricity and CHPs_CAP'!J$40</f>
        <v>1.3275268716796337E-2</v>
      </c>
      <c r="O1777" s="1">
        <f>'[1]Electricity and CHPs_CAP'!K$40</f>
        <v>1.3780123212599098E-2</v>
      </c>
      <c r="P1777" s="1">
        <f>'[1]Electricity and CHPs_CAP'!L$40</f>
        <v>1.8810318165596498E-2</v>
      </c>
      <c r="Q1777" s="1">
        <f>'[1]Electricity and CHPs_CAP'!M$40</f>
        <v>2.5937596531044237E-2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9.7950495485034004E-4</v>
      </c>
      <c r="K1778" s="1">
        <f>'[1]Electricity and CHPs_CAP'!G$47</f>
        <v>1.1770922317977251E-3</v>
      </c>
      <c r="L1778" s="1">
        <f>'[1]Electricity and CHPs_CAP'!H$47</f>
        <v>1.1951390128052757E-3</v>
      </c>
      <c r="M1778" s="1">
        <f>'[1]Electricity and CHPs_CAP'!I$47</f>
        <v>1.6052665072286254E-3</v>
      </c>
      <c r="N1778" s="1">
        <f>'[1]Electricity and CHPs_CAP'!J$47</f>
        <v>1.4406057473322278E-3</v>
      </c>
      <c r="O1778" s="1">
        <f>'[1]Electricity and CHPs_CAP'!K$47</f>
        <v>2.0724531626002229E-3</v>
      </c>
      <c r="P1778" s="1">
        <f>'[1]Electricity and CHPs_CAP'!L$47</f>
        <v>1.3316304428493222E-3</v>
      </c>
      <c r="Q1778" s="1">
        <f>'[1]Electricity and CHPs_CAP'!M$47</f>
        <v>1.4311872600599833E-3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4.1847333856946545E-3</v>
      </c>
      <c r="G1779" s="1">
        <f>'[1]Electricity and CHPs_CAP'!C$48</f>
        <v>2.6164638923307942E-3</v>
      </c>
      <c r="H1779" s="1">
        <f>'[1]Electricity and CHPs_CAP'!D$48</f>
        <v>1.9957756919737539E-3</v>
      </c>
      <c r="I1779" s="1">
        <f>'[1]Electricity and CHPs_CAP'!E$48</f>
        <v>1.7593118741222728E-3</v>
      </c>
      <c r="J1779" s="1">
        <f>'[1]Electricity and CHPs_CAP'!F$48</f>
        <v>1.2835837031049198E-3</v>
      </c>
      <c r="K1779" s="1">
        <f>'[1]Electricity and CHPs_CAP'!G$48</f>
        <v>6.9562506544548612E-4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1.0807756782119501E-3</v>
      </c>
      <c r="O1779" s="1">
        <f>'[1]Electricity and CHPs_CAP'!K$48</f>
        <v>1.8134167325842485E-3</v>
      </c>
      <c r="P1779" s="1">
        <f>'[1]Electricity and CHPs_CAP'!L$48</f>
        <v>3.7342651596477083E-3</v>
      </c>
      <c r="Q1779" s="1">
        <f>'[1]Electricity and CHPs_CAP'!M$48</f>
        <v>4.2286471421471407E-3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7.5118294678049101E-4</v>
      </c>
      <c r="O1780" s="1">
        <f>'[1]Electricity and CHPs_CAP'!K$49</f>
        <v>1.2693463210673907E-3</v>
      </c>
      <c r="P1780" s="1">
        <f>'[1]Electricity and CHPs_CAP'!L$49</f>
        <v>1.2787419659073549E-3</v>
      </c>
      <c r="Q1780" s="1">
        <f>'[1]Electricity and CHPs_CAP'!M$49</f>
        <v>2.2243147233717078E-3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9.4097332785649905E-3</v>
      </c>
      <c r="G1781" s="1">
        <f>'[1]Electricity and CHPs_CAP'!C$51</f>
        <v>1.1928559613404412E-2</v>
      </c>
      <c r="H1781" s="1">
        <f>'[1]Electricity and CHPs_CAP'!D$51</f>
        <v>1.1924917772966961E-2</v>
      </c>
      <c r="I1781" s="1">
        <f>'[1]Electricity and CHPs_CAP'!E$51</f>
        <v>1.1816363014647925E-2</v>
      </c>
      <c r="J1781" s="1">
        <f>'[1]Electricity and CHPs_CAP'!F$51</f>
        <v>1.146290928178533E-2</v>
      </c>
      <c r="K1781" s="1">
        <f>'[1]Electricity and CHPs_CAP'!G$51</f>
        <v>5.3560442184667403E-3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2.3573683997228801E-3</v>
      </c>
      <c r="O1781" s="1">
        <f>'[1]Electricity and CHPs_CAP'!K$51</f>
        <v>7.9000631356941978E-3</v>
      </c>
      <c r="P1781" s="1">
        <f>'[1]Electricity and CHPs_CAP'!L$51</f>
        <v>1.4332650356835947E-2</v>
      </c>
      <c r="Q1781" s="1">
        <f>'[1]Electricity and CHPs_CAP'!M$51</f>
        <v>1.69905813354237E-2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2.2693556311946502E-3</v>
      </c>
      <c r="O1782" s="1">
        <f>'[1]Electricity and CHPs_CAP'!K$52</f>
        <v>3.5204264579162111E-3</v>
      </c>
      <c r="P1782" s="1">
        <f>'[1]Electricity and CHPs_CAP'!L$52</f>
        <v>3.5448464349225679E-3</v>
      </c>
      <c r="Q1782" s="1">
        <f>'[1]Electricity and CHPs_CAP'!M$52</f>
        <v>6.0881275022245333E-3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7.3511769724619938E-2</v>
      </c>
      <c r="G1783" s="1">
        <f>'[1]Electricity and CHPs_CAP'!C$54</f>
        <v>8.4823050951690973E-2</v>
      </c>
      <c r="H1783" s="1">
        <f>'[1]Electricity and CHPs_CAP'!D$54</f>
        <v>8.7036476424021958E-2</v>
      </c>
      <c r="I1783" s="1">
        <f>'[1]Electricity and CHPs_CAP'!E$54</f>
        <v>8.7126267780107597E-2</v>
      </c>
      <c r="J1783" s="1">
        <f>'[1]Electricity and CHPs_CAP'!F$54</f>
        <v>8.7134203479499711E-2</v>
      </c>
      <c r="K1783" s="1">
        <f>'[1]Electricity and CHPs_CAP'!G$54</f>
        <v>8.713502438392734E-2</v>
      </c>
      <c r="L1783" s="1">
        <f>'[1]Electricity and CHPs_CAP'!H$54</f>
        <v>8.8063432858002749E-2</v>
      </c>
      <c r="M1783" s="1">
        <f>'[1]Electricity and CHPs_CAP'!I$54</f>
        <v>8.9383144999024652E-2</v>
      </c>
      <c r="N1783" s="1">
        <f>'[1]Electricity and CHPs_CAP'!J$54</f>
        <v>8.9378529533600662E-2</v>
      </c>
      <c r="O1783" s="1">
        <f>'[1]Electricity and CHPs_CAP'!K$54</f>
        <v>8.9388500597547452E-2</v>
      </c>
      <c r="P1783" s="1">
        <f>'[1]Electricity and CHPs_CAP'!L$54</f>
        <v>9.6475247353362575E-2</v>
      </c>
      <c r="Q1783" s="1">
        <f>'[1]Electricity and CHPs_CAP'!M$54</f>
        <v>9.665417717790592E-2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6.5199416443273692E-2</v>
      </c>
      <c r="G1784" s="1">
        <f>'[1]Electricity and CHPs_CAP'!C$55</f>
        <v>5.3597924622355228E-2</v>
      </c>
      <c r="H1784" s="1">
        <f>'[1]Electricity and CHPs_CAP'!D$55</f>
        <v>5.316821813551164E-2</v>
      </c>
      <c r="I1784" s="1">
        <f>'[1]Electricity and CHPs_CAP'!E$55</f>
        <v>5.1412289310726153E-2</v>
      </c>
      <c r="J1784" s="1">
        <f>'[1]Electricity and CHPs_CAP'!F$55</f>
        <v>4.2461592164404718E-2</v>
      </c>
      <c r="K1784" s="1">
        <f>'[1]Electricity and CHPs_CAP'!G$55</f>
        <v>2.4845383567972435E-2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2.15406436597335E-3</v>
      </c>
      <c r="O1784" s="1">
        <f>'[1]Electricity and CHPs_CAP'!K$55</f>
        <v>2.5243732952279644E-3</v>
      </c>
      <c r="P1784" s="1">
        <f>'[1]Electricity and CHPs_CAP'!L$55</f>
        <v>2.5525954389419032E-3</v>
      </c>
      <c r="Q1784" s="1">
        <f>'[1]Electricity and CHPs_CAP'!M$55</f>
        <v>3.9433285557678843E-3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1.0784253919610401E-3</v>
      </c>
      <c r="O1785" s="1">
        <f>'[1]Electricity and CHPs_CAP'!K$58</f>
        <v>1.7642199957865565E-3</v>
      </c>
      <c r="P1785" s="1">
        <f>'[1]Electricity and CHPs_CAP'!L$58</f>
        <v>1.5033573410599967E-3</v>
      </c>
      <c r="Q1785" s="1">
        <f>'[1]Electricity and CHPs_CAP'!M$58</f>
        <v>2.7837299888945006E-3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0.43725532394896177</v>
      </c>
      <c r="G1786" s="1">
        <f t="shared" ref="G1786:K1786" si="1989">SUM(G1787:G1792)</f>
        <v>0.3976035566174605</v>
      </c>
      <c r="H1786" s="1">
        <f t="shared" si="1989"/>
        <v>0.39671305682505759</v>
      </c>
      <c r="I1786" s="1">
        <f t="shared" si="1989"/>
        <v>0.36007624394528703</v>
      </c>
      <c r="J1786" s="1">
        <f t="shared" si="1989"/>
        <v>0.40436950832536728</v>
      </c>
      <c r="K1786" s="1">
        <f t="shared" si="1989"/>
        <v>0.43834302389680757</v>
      </c>
      <c r="L1786" s="1">
        <f t="shared" ref="L1786:O1786" si="1990">SUM(L1787:L1792)</f>
        <v>0.53582800590493918</v>
      </c>
      <c r="M1786" s="1">
        <f t="shared" si="1990"/>
        <v>0.53597332010523968</v>
      </c>
      <c r="N1786" s="1">
        <f t="shared" si="1990"/>
        <v>0.52005487181431731</v>
      </c>
      <c r="O1786" s="1">
        <f t="shared" si="1990"/>
        <v>0.51379736534834997</v>
      </c>
      <c r="P1786" s="1">
        <f>SUM(P1787:P1792)</f>
        <v>0.51981715961361508</v>
      </c>
      <c r="Q1786" s="1">
        <f>SUM(Q1787:Q1792)</f>
        <v>0.51135763601799156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0.3123192849271576</v>
      </c>
      <c r="G1787" s="1">
        <f>'[1]Electricity and CHPs_CAP'!C$19</f>
        <v>0.31229761254205102</v>
      </c>
      <c r="H1787" s="1">
        <f>'[1]Electricity and CHPs_CAP'!D$19</f>
        <v>0.31229377668668934</v>
      </c>
      <c r="I1787" s="1">
        <f>'[1]Electricity and CHPs_CAP'!E$19</f>
        <v>0.2759935357252507</v>
      </c>
      <c r="J1787" s="1">
        <f>'[1]Electricity and CHPs_CAP'!F$19</f>
        <v>0.3210355804074661</v>
      </c>
      <c r="K1787" s="1">
        <f>'[1]Electricity and CHPs_CAP'!G$19</f>
        <v>0.29719170917101462</v>
      </c>
      <c r="L1787" s="1">
        <f>'[1]Electricity and CHPs_CAP'!H$19</f>
        <v>0.22583513820990683</v>
      </c>
      <c r="M1787" s="1">
        <f>'[1]Electricity and CHPs_CAP'!I$19</f>
        <v>0.20544439656389721</v>
      </c>
      <c r="N1787" s="1">
        <f>'[1]Electricity and CHPs_CAP'!J$19</f>
        <v>0.19380278418905342</v>
      </c>
      <c r="O1787" s="1">
        <f>'[1]Electricity and CHPs_CAP'!K$19</f>
        <v>0.19012177579801118</v>
      </c>
      <c r="P1787" s="1">
        <f>'[1]Electricity and CHPs_CAP'!L$19</f>
        <v>0.19644594879208641</v>
      </c>
      <c r="Q1787" s="1">
        <f>'[1]Electricity and CHPs_CAP'!M$19</f>
        <v>0.19148955313419597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4.33031518916865E-2</v>
      </c>
      <c r="L1788" s="1">
        <f>'[1]Electricity and CHPs_CAP'!H$20</f>
        <v>0.18126266519042622</v>
      </c>
      <c r="M1788" s="1">
        <f>'[1]Electricity and CHPs_CAP'!I$20</f>
        <v>0.18276184784573055</v>
      </c>
      <c r="N1788" s="1">
        <f>'[1]Electricity and CHPs_CAP'!J$20</f>
        <v>0.18276005996178349</v>
      </c>
      <c r="O1788" s="1">
        <f>'[1]Electricity and CHPs_CAP'!K$20</f>
        <v>0.1827533187748574</v>
      </c>
      <c r="P1788" s="1">
        <f>'[1]Electricity and CHPs_CAP'!L$20</f>
        <v>0.17598186520418066</v>
      </c>
      <c r="Q1788" s="1">
        <f>'[1]Electricity and CHPs_CAP'!M$20</f>
        <v>0.17047670566996309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7.8399419580227475E-2</v>
      </c>
      <c r="G1789" s="1">
        <f>'[1]Electricity and CHPs_CAP'!C$26</f>
        <v>7.1380849236501245E-2</v>
      </c>
      <c r="H1789" s="1">
        <f>'[1]Electricity and CHPs_CAP'!D$26</f>
        <v>7.0495569907249728E-2</v>
      </c>
      <c r="I1789" s="1">
        <f>'[1]Electricity and CHPs_CAP'!E$26</f>
        <v>7.049480982683469E-2</v>
      </c>
      <c r="J1789" s="1">
        <f>'[1]Electricity and CHPs_CAP'!F$26</f>
        <v>6.9935161658578174E-2</v>
      </c>
      <c r="K1789" s="1">
        <f>'[1]Electricity and CHPs_CAP'!G$26</f>
        <v>6.53248885535304E-2</v>
      </c>
      <c r="L1789" s="1">
        <f>'[1]Electricity and CHPs_CAP'!H$26</f>
        <v>5.941936580005653E-2</v>
      </c>
      <c r="M1789" s="1">
        <f>'[1]Electricity and CHPs_CAP'!I$26</f>
        <v>3.9394459792033751E-2</v>
      </c>
      <c r="N1789" s="1">
        <f>'[1]Electricity and CHPs_CAP'!J$26</f>
        <v>3.9391875201717205E-2</v>
      </c>
      <c r="O1789" s="1">
        <f>'[1]Electricity and CHPs_CAP'!K$26</f>
        <v>3.9404616052173304E-2</v>
      </c>
      <c r="P1789" s="1">
        <f>'[1]Electricity and CHPs_CAP'!L$26</f>
        <v>3.5643461828020626E-2</v>
      </c>
      <c r="Q1789" s="1">
        <f>'[1]Electricity and CHPs_CAP'!M$26</f>
        <v>3.9711707171717063E-2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1.7548988254933302E-2</v>
      </c>
      <c r="L1790" s="1">
        <f>'[1]Electricity and CHPs_CAP'!H$27</f>
        <v>3.9633583640716376E-2</v>
      </c>
      <c r="M1790" s="1">
        <f>'[1]Electricity and CHPs_CAP'!I$27</f>
        <v>4.2844660005069521E-2</v>
      </c>
      <c r="N1790" s="1">
        <f>'[1]Electricity and CHPs_CAP'!J$27</f>
        <v>4.2851183112760795E-2</v>
      </c>
      <c r="O1790" s="1">
        <f>'[1]Electricity and CHPs_CAP'!K$27</f>
        <v>4.2928689761811585E-2</v>
      </c>
      <c r="P1790" s="1">
        <f>'[1]Electricity and CHPs_CAP'!L$27</f>
        <v>5.3286614064571247E-2</v>
      </c>
      <c r="Q1790" s="1">
        <f>'[1]Electricity and CHPs_CAP'!M$27</f>
        <v>5.0886943930006791E-2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4.6536619441576658E-2</v>
      </c>
      <c r="G1791" s="1">
        <f>'[1]Electricity and CHPs_CAP'!C$44</f>
        <v>1.3925094838908261E-2</v>
      </c>
      <c r="H1791" s="1">
        <f>'[1]Electricity and CHPs_CAP'!D$44</f>
        <v>1.392371023111854E-2</v>
      </c>
      <c r="I1791" s="1">
        <f>'[1]Electricity and CHPs_CAP'!E$44</f>
        <v>1.3587898393201597E-2</v>
      </c>
      <c r="J1791" s="1">
        <f>'[1]Electricity and CHPs_CAP'!F$44</f>
        <v>1.3398766259323005E-2</v>
      </c>
      <c r="K1791" s="1">
        <f>'[1]Electricity and CHPs_CAP'!G$44</f>
        <v>1.2600409094846448E-2</v>
      </c>
      <c r="L1791" s="1">
        <f>'[1]Electricity and CHPs_CAP'!H$44</f>
        <v>6.8488051108181978E-4</v>
      </c>
      <c r="M1791" s="1">
        <f>'[1]Electricity and CHPs_CAP'!I$44</f>
        <v>6.2661443862343028E-4</v>
      </c>
      <c r="N1791" s="1">
        <f>'[1]Electricity and CHPs_CAP'!J$44</f>
        <v>6.0003015168666029E-4</v>
      </c>
      <c r="O1791" s="1">
        <f>'[1]Electricity and CHPs_CAP'!K$44</f>
        <v>6.0196212142818017E-4</v>
      </c>
      <c r="P1791" s="1">
        <f>'[1]Electricity and CHPs_CAP'!L$44</f>
        <v>2.9793164673303299E-4</v>
      </c>
      <c r="Q1791" s="1">
        <f>'[1]Electricity and CHPs_CAP'!M$44</f>
        <v>3.86519904969336E-4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2.3738769307963198E-3</v>
      </c>
      <c r="L1792" s="1">
        <f>'[1]Electricity and CHPs_CAP'!H$45</f>
        <v>2.8992372552751347E-2</v>
      </c>
      <c r="M1792" s="1">
        <f>'[1]Electricity and CHPs_CAP'!I$45</f>
        <v>6.4901341459885187E-2</v>
      </c>
      <c r="N1792" s="1">
        <f>'[1]Electricity and CHPs_CAP'!J$45</f>
        <v>6.0648939197315697E-2</v>
      </c>
      <c r="O1792" s="1">
        <f>'[1]Electricity and CHPs_CAP'!K$45</f>
        <v>5.7987002840068275E-2</v>
      </c>
      <c r="P1792" s="1">
        <f>'[1]Electricity and CHPs_CAP'!L$45</f>
        <v>5.8161338078023067E-2</v>
      </c>
      <c r="Q1792" s="1">
        <f>'[1]Electricity and CHPs_CAP'!M$45</f>
        <v>5.8406206207139301E-2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2.1365568516124138E-2</v>
      </c>
      <c r="G1793" s="1">
        <f t="shared" ref="G1793:K1793" si="1992">SUM(G1794:G1800)</f>
        <v>1.8365342148443035E-2</v>
      </c>
      <c r="H1793" s="1">
        <f t="shared" si="1992"/>
        <v>5.81769668330901E-2</v>
      </c>
      <c r="I1793" s="1">
        <f t="shared" si="1992"/>
        <v>6.0053784419454227E-2</v>
      </c>
      <c r="J1793" s="1">
        <f t="shared" si="1992"/>
        <v>7.8067993832342045E-2</v>
      </c>
      <c r="K1793" s="1">
        <f t="shared" si="1992"/>
        <v>0.18188245200230732</v>
      </c>
      <c r="L1793" s="1">
        <f t="shared" ref="L1793:O1793" si="1993">SUM(L1794:L1800)</f>
        <v>0.24583483625422659</v>
      </c>
      <c r="M1793" s="1">
        <f t="shared" si="1993"/>
        <v>0.28863362322042185</v>
      </c>
      <c r="N1793" s="1">
        <f t="shared" si="1993"/>
        <v>0.2669614848625354</v>
      </c>
      <c r="O1793" s="1">
        <f t="shared" si="1993"/>
        <v>0.2766884656448102</v>
      </c>
      <c r="P1793" s="1">
        <f>SUM(P1794:P1800)</f>
        <v>0.27562463973042906</v>
      </c>
      <c r="Q1793" s="1">
        <f>SUM(Q1794:Q1800)</f>
        <v>0.28209911204874538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1.3150851751515098E-2</v>
      </c>
      <c r="G1794" s="1">
        <f>'[1]Electricity and CHPs_CAP'!C$25</f>
        <v>3.1039772280138517E-4</v>
      </c>
      <c r="H1794" s="1">
        <f>'[1]Electricity and CHPs_CAP'!D$25</f>
        <v>1.5933745302491302E-2</v>
      </c>
      <c r="I1794" s="1">
        <f>'[1]Electricity and CHPs_CAP'!E$25</f>
        <v>1.1865727720497959E-3</v>
      </c>
      <c r="J1794" s="1">
        <f>'[1]Electricity and CHPs_CAP'!F$25</f>
        <v>1.7226527509295111E-3</v>
      </c>
      <c r="K1794" s="1">
        <f>'[1]Electricity and CHPs_CAP'!G$25</f>
        <v>4.9052916827272919E-2</v>
      </c>
      <c r="L1794" s="1">
        <f>'[1]Electricity and CHPs_CAP'!H$25</f>
        <v>5.4474949316831202E-2</v>
      </c>
      <c r="M1794" s="1">
        <f>'[1]Electricity and CHPs_CAP'!I$25</f>
        <v>5.4309884672800721E-2</v>
      </c>
      <c r="N1794" s="1">
        <f>'[1]Electricity and CHPs_CAP'!J$25</f>
        <v>4.768459805590769E-2</v>
      </c>
      <c r="O1794" s="1">
        <f>'[1]Electricity and CHPs_CAP'!K$25</f>
        <v>5.3698405542662871E-2</v>
      </c>
      <c r="P1794" s="1">
        <f>'[1]Electricity and CHPs_CAP'!L$25</f>
        <v>5.8442468767223331E-2</v>
      </c>
      <c r="Q1794" s="1">
        <f>'[1]Electricity and CHPs_CAP'!M$25</f>
        <v>6.3370363677134667E-2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2.64802187676975E-4</v>
      </c>
      <c r="L1795" s="1">
        <f>'[1]Electricity and CHPs_CAP'!H$31</f>
        <v>6.5853015675241503E-4</v>
      </c>
      <c r="M1795" s="1">
        <f>'[1]Electricity and CHPs_CAP'!I$31</f>
        <v>6.8598501754970026E-4</v>
      </c>
      <c r="N1795" s="1">
        <f>'[1]Electricity and CHPs_CAP'!J$31</f>
        <v>2.0463165649676662E-2</v>
      </c>
      <c r="O1795" s="1">
        <f>'[1]Electricity and CHPs_CAP'!K$31</f>
        <v>2.3076570959467343E-2</v>
      </c>
      <c r="P1795" s="1">
        <f>'[1]Electricity and CHPs_CAP'!L$31</f>
        <v>2.5087214394059892E-2</v>
      </c>
      <c r="Q1795" s="1">
        <f>'[1]Electricity and CHPs_CAP'!M$31</f>
        <v>2.7162789439062026E-2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8.2147167646090397E-3</v>
      </c>
      <c r="G1796" s="1">
        <f>'[1]Electricity and CHPs_CAP'!C$42</f>
        <v>1.805494442564165E-2</v>
      </c>
      <c r="H1796" s="1">
        <f>'[1]Electricity and CHPs_CAP'!D$42</f>
        <v>4.2243221530598798E-2</v>
      </c>
      <c r="I1796" s="1">
        <f>'[1]Electricity and CHPs_CAP'!E$42</f>
        <v>5.7351890563639776E-2</v>
      </c>
      <c r="J1796" s="1">
        <f>'[1]Electricity and CHPs_CAP'!F$42</f>
        <v>7.3199404107433266E-2</v>
      </c>
      <c r="K1796" s="1">
        <f>'[1]Electricity and CHPs_CAP'!G$42</f>
        <v>6.0038713714448105E-2</v>
      </c>
      <c r="L1796" s="1">
        <f>'[1]Electricity and CHPs_CAP'!H$42</f>
        <v>3.2633956606876402E-2</v>
      </c>
      <c r="M1796" s="1">
        <f>'[1]Electricity and CHPs_CAP'!I$42</f>
        <v>1.7683204786448921E-2</v>
      </c>
      <c r="N1796" s="1">
        <f>'[1]Electricity and CHPs_CAP'!J$42</f>
        <v>1.1866360543118701E-3</v>
      </c>
      <c r="O1796" s="1">
        <f>'[1]Electricity and CHPs_CAP'!K$42</f>
        <v>5.8242325119848258E-4</v>
      </c>
      <c r="P1796" s="1">
        <f>'[1]Electricity and CHPs_CAP'!L$42</f>
        <v>5.2668002249776739E-4</v>
      </c>
      <c r="Q1796" s="1">
        <f>'[1]Electricity and CHPs_CAP'!M$42</f>
        <v>5.5212923677222059E-4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6.3769323104368295E-2</v>
      </c>
      <c r="L1797" s="1">
        <f>'[1]Electricity and CHPs_CAP'!H$43</f>
        <v>0.14514649376091801</v>
      </c>
      <c r="M1797" s="1">
        <f>'[1]Electricity and CHPs_CAP'!I$43</f>
        <v>0.19579033252796799</v>
      </c>
      <c r="N1797" s="1">
        <f>'[1]Electricity and CHPs_CAP'!J$43</f>
        <v>0.17809092326680001</v>
      </c>
      <c r="O1797" s="1">
        <f>'[1]Electricity and CHPs_CAP'!K$43</f>
        <v>0.18469673277837301</v>
      </c>
      <c r="P1797" s="1">
        <f>'[1]Electricity and CHPs_CAP'!L$43</f>
        <v>0.18284542059030601</v>
      </c>
      <c r="Q1797" s="1">
        <f>'[1]Electricity and CHPs_CAP'!M$43</f>
        <v>0.18196750733688499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4.1609075818243104E-4</v>
      </c>
      <c r="J1798" s="1">
        <f>'[1]Electricity and CHPs_CAP'!F$50</f>
        <v>8.5525496059591852E-4</v>
      </c>
      <c r="K1798" s="1">
        <f>'[1]Electricity and CHPs_CAP'!G$50</f>
        <v>1.6547498648098132E-3</v>
      </c>
      <c r="L1798" s="1">
        <f>'[1]Electricity and CHPs_CAP'!H$50</f>
        <v>1.7024764707837458E-3</v>
      </c>
      <c r="M1798" s="1">
        <f>'[1]Electricity and CHPs_CAP'!I$50</f>
        <v>2.8593801308417952E-3</v>
      </c>
      <c r="N1798" s="1">
        <f>'[1]Electricity and CHPs_CAP'!J$50</f>
        <v>2.0726608331146606E-3</v>
      </c>
      <c r="O1798" s="1">
        <f>'[1]Electricity and CHPs_CAP'!K$50</f>
        <v>1.8936589727546586E-3</v>
      </c>
      <c r="P1798" s="1">
        <f>'[1]Electricity and CHPs_CAP'!L$50</f>
        <v>1.6564501477725456E-3</v>
      </c>
      <c r="Q1798" s="1">
        <f>'[1]Electricity and CHPs_CAP'!M$50</f>
        <v>2.2207748639206937E-3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6.0086292519493398E-4</v>
      </c>
      <c r="J1799" s="1">
        <f>'[1]Electricity and CHPs_CAP'!F$53</f>
        <v>1.4483457933858153E-3</v>
      </c>
      <c r="K1799" s="1">
        <f>'[1]Electricity and CHPs_CAP'!G$53</f>
        <v>5.8389606706380336E-3</v>
      </c>
      <c r="L1799" s="1">
        <f>'[1]Electricity and CHPs_CAP'!H$53</f>
        <v>1.0006633400806054E-2</v>
      </c>
      <c r="M1799" s="1">
        <f>'[1]Electricity and CHPs_CAP'!I$53</f>
        <v>1.5899718853653027E-2</v>
      </c>
      <c r="N1799" s="1">
        <f>'[1]Electricity and CHPs_CAP'!J$53</f>
        <v>1.5526238888642673E-2</v>
      </c>
      <c r="O1799" s="1">
        <f>'[1]Electricity and CHPs_CAP'!K$53</f>
        <v>1.1081311554256982E-2</v>
      </c>
      <c r="P1799" s="1">
        <f>'[1]Electricity and CHPs_CAP'!L$53</f>
        <v>5.6797979238526978E-3</v>
      </c>
      <c r="Q1799" s="1">
        <f>'[1]Electricity and CHPs_CAP'!M$53</f>
        <v>4.7334245590864594E-3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4.9836740038728604E-4</v>
      </c>
      <c r="J1800" s="1">
        <f>'[1]Electricity and CHPs_CAP'!F$56</f>
        <v>8.4233621999752612E-4</v>
      </c>
      <c r="K1800" s="1">
        <f>'[1]Electricity and CHPs_CAP'!G$56</f>
        <v>1.2629856330931973E-3</v>
      </c>
      <c r="L1800" s="1">
        <f>'[1]Electricity and CHPs_CAP'!H$56</f>
        <v>1.211796541258741E-3</v>
      </c>
      <c r="M1800" s="1">
        <f>'[1]Electricity and CHPs_CAP'!I$56</f>
        <v>1.4051172311597142E-3</v>
      </c>
      <c r="N1800" s="1">
        <f>'[1]Electricity and CHPs_CAP'!J$56</f>
        <v>1.9372621140818279E-3</v>
      </c>
      <c r="O1800" s="1">
        <f>'[1]Electricity and CHPs_CAP'!K$56</f>
        <v>1.6593625860968561E-3</v>
      </c>
      <c r="P1800" s="1">
        <f>'[1]Electricity and CHPs_CAP'!L$56</f>
        <v>1.3866078847167714E-3</v>
      </c>
      <c r="Q1800" s="1">
        <f>'[1]Electricity and CHPs_CAP'!M$56</f>
        <v>2.0921229358843133E-3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9.0660072642098535E-2</v>
      </c>
      <c r="H1801" s="1">
        <f t="shared" si="1995"/>
        <v>8.3655990136027536E-2</v>
      </c>
      <c r="I1801" s="1">
        <f t="shared" si="1995"/>
        <v>0.34087216408381432</v>
      </c>
      <c r="J1801" s="1">
        <f t="shared" si="1995"/>
        <v>0.60449009786883978</v>
      </c>
      <c r="K1801" s="1">
        <f t="shared" si="1995"/>
        <v>0.77809452464848328</v>
      </c>
      <c r="L1801" s="1">
        <f t="shared" si="1995"/>
        <v>1.71614521612491</v>
      </c>
      <c r="M1801" s="1">
        <f t="shared" si="1995"/>
        <v>1.9513781496427001</v>
      </c>
      <c r="N1801" s="1">
        <f t="shared" si="1995"/>
        <v>1.9516801795674199</v>
      </c>
      <c r="O1801" s="1">
        <f t="shared" si="1995"/>
        <v>1.95216343180676</v>
      </c>
      <c r="P1801" s="1">
        <f>P1802</f>
        <v>1.9521683793498701</v>
      </c>
      <c r="Q1801" s="1">
        <f>Q1802</f>
        <v>1.95352784793112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9.0660072642098535E-2</v>
      </c>
      <c r="H1802" s="1">
        <f>'[1]Electricity and CHPs_CAP'!D$33</f>
        <v>8.3655990136027536E-2</v>
      </c>
      <c r="I1802" s="1">
        <f>'[1]Electricity and CHPs_CAP'!E$33</f>
        <v>0.34087216408381432</v>
      </c>
      <c r="J1802" s="1">
        <f>'[1]Electricity and CHPs_CAP'!F$33</f>
        <v>0.60449009786883978</v>
      </c>
      <c r="K1802" s="1">
        <f>'[1]Electricity and CHPs_CAP'!G$33</f>
        <v>0.77809452464848328</v>
      </c>
      <c r="L1802" s="1">
        <f>'[1]Electricity and CHPs_CAP'!H$33</f>
        <v>1.71614521612491</v>
      </c>
      <c r="M1802" s="1">
        <f>'[1]Electricity and CHPs_CAP'!I$33</f>
        <v>1.9513781496427001</v>
      </c>
      <c r="N1802" s="1">
        <f>'[1]Electricity and CHPs_CAP'!J$33</f>
        <v>1.9516801795674199</v>
      </c>
      <c r="O1802" s="1">
        <f>'[1]Electricity and CHPs_CAP'!K$33</f>
        <v>1.95216343180676</v>
      </c>
      <c r="P1802" s="1">
        <f>'[1]Electricity and CHPs_CAP'!L$33</f>
        <v>1.9521683793498701</v>
      </c>
      <c r="Q1802" s="1">
        <f>'[1]Electricity and CHPs_CAP'!M$33</f>
        <v>1.95352784793112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4.3709049720714486</v>
      </c>
      <c r="H1803" s="1">
        <f t="shared" si="1996"/>
        <v>8.5994215808932637</v>
      </c>
      <c r="I1803" s="1">
        <f t="shared" si="1996"/>
        <v>11.528046749279769</v>
      </c>
      <c r="J1803" s="1">
        <f t="shared" si="1996"/>
        <v>19.467273739485883</v>
      </c>
      <c r="K1803" s="1">
        <f t="shared" si="1996"/>
        <v>29.407111905067676</v>
      </c>
      <c r="L1803" s="1">
        <f t="shared" ref="L1803:O1803" si="1997">SUM(L1804:L1808)</f>
        <v>35.424850351298481</v>
      </c>
      <c r="M1803" s="1">
        <f t="shared" si="1997"/>
        <v>38.533167347827181</v>
      </c>
      <c r="N1803" s="1">
        <f t="shared" si="1997"/>
        <v>39.984570647299655</v>
      </c>
      <c r="O1803" s="1">
        <f t="shared" si="1997"/>
        <v>41.40504098851661</v>
      </c>
      <c r="P1803" s="1">
        <f>SUM(P1804:P1808)</f>
        <v>41.183699000683248</v>
      </c>
      <c r="Q1803" s="1">
        <f>SUM(Q1804:Q1808)</f>
        <v>42.147973743159497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5.9970749077568398E-4</v>
      </c>
      <c r="I1804" s="1">
        <f>'[1]Electricity and CHPs_CAP'!E$34</f>
        <v>5.0116524254675519E-2</v>
      </c>
      <c r="J1804" s="1">
        <f>'[1]Electricity and CHPs_CAP'!F$34</f>
        <v>0.42370638226779261</v>
      </c>
      <c r="K1804" s="1">
        <f>'[1]Electricity and CHPs_CAP'!G$34</f>
        <v>2.923117614426435</v>
      </c>
      <c r="L1804" s="1">
        <f>'[1]Electricity and CHPs_CAP'!H$34</f>
        <v>4.2467266776234602</v>
      </c>
      <c r="M1804" s="1">
        <f>'[1]Electricity and CHPs_CAP'!I$34</f>
        <v>5.409685356709911</v>
      </c>
      <c r="N1804" s="1">
        <f>'[1]Electricity and CHPs_CAP'!J$34</f>
        <v>5.1714550260849705</v>
      </c>
      <c r="O1804" s="1">
        <f>'[1]Electricity and CHPs_CAP'!K$34</f>
        <v>4.8161023639335596</v>
      </c>
      <c r="P1804" s="1">
        <f>'[1]Electricity and CHPs_CAP'!L$34</f>
        <v>2.7283482531451302</v>
      </c>
      <c r="Q1804" s="1">
        <f>'[1]Electricity and CHPs_CAP'!M$34</f>
        <v>1.7309917158343904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1.6529271384510884</v>
      </c>
      <c r="H1805" s="1">
        <f>'[1]Electricity and CHPs_CAP'!D$35</f>
        <v>2.4452879802293532</v>
      </c>
      <c r="I1805" s="1">
        <f>'[1]Electricity and CHPs_CAP'!E$35</f>
        <v>2.3763812648814833</v>
      </c>
      <c r="J1805" s="1">
        <f>'[1]Electricity and CHPs_CAP'!F$35</f>
        <v>4.8944429480437304</v>
      </c>
      <c r="K1805" s="1">
        <f>'[1]Electricity and CHPs_CAP'!G$35</f>
        <v>5.1441467227331605</v>
      </c>
      <c r="L1805" s="1">
        <f>'[1]Electricity and CHPs_CAP'!H$35</f>
        <v>5.4065530352536797</v>
      </c>
      <c r="M1805" s="1">
        <f>'[1]Electricity and CHPs_CAP'!I$35</f>
        <v>5.6823430381762803</v>
      </c>
      <c r="N1805" s="1">
        <f>'[1]Electricity and CHPs_CAP'!J$35</f>
        <v>5.97220002367626</v>
      </c>
      <c r="O1805" s="1">
        <f>'[1]Electricity and CHPs_CAP'!K$35</f>
        <v>6.2768426693455899</v>
      </c>
      <c r="P1805" s="1">
        <f>'[1]Electricity and CHPs_CAP'!L$35</f>
        <v>6.5970253211349101</v>
      </c>
      <c r="Q1805" s="1">
        <f>'[1]Electricity and CHPs_CAP'!M$35</f>
        <v>6.9335406733948197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1.1559146647943077</v>
      </c>
      <c r="H1806" s="1">
        <f>'[1]Electricity and CHPs_CAP'!D$36</f>
        <v>3.2426552647090272</v>
      </c>
      <c r="I1806" s="1">
        <f>'[1]Electricity and CHPs_CAP'!E$36</f>
        <v>4.6799998614092839</v>
      </c>
      <c r="J1806" s="1">
        <f>'[1]Electricity and CHPs_CAP'!F$36</f>
        <v>4.9212976138412445</v>
      </c>
      <c r="K1806" s="1">
        <f>'[1]Electricity and CHPs_CAP'!G$36</f>
        <v>5.1724449189924044</v>
      </c>
      <c r="L1806" s="1">
        <f>'[1]Electricity and CHPs_CAP'!H$36</f>
        <v>8.5823947395356601</v>
      </c>
      <c r="M1806" s="1">
        <f>'[1]Electricity and CHPs_CAP'!I$36</f>
        <v>9.3751223864327695</v>
      </c>
      <c r="N1806" s="1">
        <f>'[1]Electricity and CHPs_CAP'!J$36</f>
        <v>9.853349073401878</v>
      </c>
      <c r="O1806" s="1">
        <f>'[1]Electricity and CHPs_CAP'!K$36</f>
        <v>10.355970691285545</v>
      </c>
      <c r="P1806" s="1">
        <f>'[1]Electricity and CHPs_CAP'!L$36</f>
        <v>10.884233310214636</v>
      </c>
      <c r="Q1806" s="1">
        <f>'[1]Electricity and CHPs_CAP'!M$36</f>
        <v>11.43945191652522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0.43896179581513178</v>
      </c>
      <c r="H1807" s="1">
        <f>'[1]Electricity and CHPs_CAP'!D$37</f>
        <v>1.734962436080822</v>
      </c>
      <c r="I1807" s="1">
        <f>'[1]Electricity and CHPs_CAP'!E$37</f>
        <v>3.3299996863037418</v>
      </c>
      <c r="J1807" s="1">
        <f>'[1]Electricity and CHPs_CAP'!F$37</f>
        <v>8.0801074555557317</v>
      </c>
      <c r="K1807" s="1">
        <f>'[1]Electricity and CHPs_CAP'!G$37</f>
        <v>9.3081357349466138</v>
      </c>
      <c r="L1807" s="1">
        <f>'[1]Electricity and CHPs_CAP'!H$37</f>
        <v>9.980003220937391</v>
      </c>
      <c r="M1807" s="1">
        <f>'[1]Electricity and CHPs_CAP'!I$37</f>
        <v>10.489100470744869</v>
      </c>
      <c r="N1807" s="1">
        <f>'[1]Electricity and CHPs_CAP'!J$37</f>
        <v>11.02415110035974</v>
      </c>
      <c r="O1807" s="1">
        <f>'[1]Electricity and CHPs_CAP'!K$37</f>
        <v>11.58649505584183</v>
      </c>
      <c r="P1807" s="1">
        <f>'[1]Electricity and CHPs_CAP'!L$37</f>
        <v>12.17752572850193</v>
      </c>
      <c r="Q1807" s="1">
        <f>'[1]Electricity and CHPs_CAP'!M$37</f>
        <v>12.798708321627391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1.1231013730109207</v>
      </c>
      <c r="H1808" s="1">
        <f>'[1]Electricity and CHPs_CAP'!D$38</f>
        <v>1.1759161923832855</v>
      </c>
      <c r="I1808" s="1">
        <f>'[1]Electricity and CHPs_CAP'!E$38</f>
        <v>1.0915494124305845</v>
      </c>
      <c r="J1808" s="1">
        <f>'[1]Electricity and CHPs_CAP'!F$38</f>
        <v>1.1477193397773831</v>
      </c>
      <c r="K1808" s="1">
        <f>'[1]Electricity and CHPs_CAP'!G$38</f>
        <v>6.8592669139690621</v>
      </c>
      <c r="L1808" s="1">
        <f>'[1]Electricity and CHPs_CAP'!H$38</f>
        <v>7.2091726779482901</v>
      </c>
      <c r="M1808" s="1">
        <f>'[1]Electricity and CHPs_CAP'!I$38</f>
        <v>7.5769160957633499</v>
      </c>
      <c r="N1808" s="1">
        <f>'[1]Electricity and CHPs_CAP'!J$38</f>
        <v>7.9634154237768104</v>
      </c>
      <c r="O1808" s="1">
        <f>'[1]Electricity and CHPs_CAP'!K$38</f>
        <v>8.36963020811009</v>
      </c>
      <c r="P1808" s="1">
        <f>'[1]Electricity and CHPs_CAP'!L$38</f>
        <v>8.7965663876866405</v>
      </c>
      <c r="Q1808" s="1">
        <f>'[1]Electricity and CHPs_CAP'!M$38</f>
        <v>9.2452811157776704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5.3460734996519151E-3</v>
      </c>
      <c r="M1809" s="1">
        <f>'[1]Electricity and CHPs_CAP'!I$32</f>
        <v>1.305601039386234E-2</v>
      </c>
      <c r="N1809" s="1">
        <f>'[1]Electricity and CHPs_CAP'!J$32</f>
        <v>1.3044239642854326E-2</v>
      </c>
      <c r="O1809" s="1">
        <f>'[1]Electricity and CHPs_CAP'!K$32</f>
        <v>1.3042188211579148E-2</v>
      </c>
      <c r="P1809" s="1">
        <f>'[1]Electricity and CHPs_CAP'!L$32</f>
        <v>1.3043386115389684E-2</v>
      </c>
      <c r="Q1809" s="1">
        <f>'[1]Electricity and CHPs_CAP'!M$32</f>
        <v>1.3049402024278008E-2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5.3460734996519151E-3</v>
      </c>
      <c r="M1810" s="1">
        <f t="shared" si="2001"/>
        <v>1.305601039386234E-2</v>
      </c>
      <c r="N1810" s="1">
        <f t="shared" si="2001"/>
        <v>1.3044239642854326E-2</v>
      </c>
      <c r="O1810" s="1">
        <f t="shared" si="2001"/>
        <v>1.3042188211579148E-2</v>
      </c>
      <c r="P1810" s="1">
        <f>P1809</f>
        <v>1.3043386115389684E-2</v>
      </c>
      <c r="Q1810" s="1">
        <f>Q1809</f>
        <v>1.3049402024278008E-2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6.7578055028224096E-4</v>
      </c>
      <c r="J1811" s="1">
        <f t="shared" si="2002"/>
        <v>2.5202226408540109E-2</v>
      </c>
      <c r="K1811" s="1">
        <f t="shared" si="2002"/>
        <v>2.8532154200661883E-2</v>
      </c>
      <c r="L1811" s="1">
        <f t="shared" ref="L1811:O1811" si="2003">SUM(L1812:L1814)</f>
        <v>4.2737314566510788E-2</v>
      </c>
      <c r="M1811" s="1">
        <f t="shared" si="2003"/>
        <v>0.13779155673233989</v>
      </c>
      <c r="N1811" s="1">
        <f t="shared" si="2003"/>
        <v>0.14858163496051127</v>
      </c>
      <c r="O1811" s="1">
        <f t="shared" si="2003"/>
        <v>0.14945289088482702</v>
      </c>
      <c r="P1811" s="1">
        <f>SUM(P1812:P1814)</f>
        <v>0.20471064161742478</v>
      </c>
      <c r="Q1811" s="1">
        <f>SUM(Q1812:Q1814)</f>
        <v>0.21180167936915104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3.22890283586968E-3</v>
      </c>
      <c r="L1812" s="1">
        <f>'[1]Electricity and CHPs_CAP'!H$30</f>
        <v>3.3743819563029479E-3</v>
      </c>
      <c r="M1812" s="1">
        <f>'[1]Electricity and CHPs_CAP'!I$30</f>
        <v>3.5143640670535853E-2</v>
      </c>
      <c r="N1812" s="1">
        <f>'[1]Electricity and CHPs_CAP'!J$30</f>
        <v>4.4226989600723549E-2</v>
      </c>
      <c r="O1812" s="1">
        <f>'[1]Electricity and CHPs_CAP'!K$30</f>
        <v>4.9549331954672947E-2</v>
      </c>
      <c r="P1812" s="1">
        <f>'[1]Electricity and CHPs_CAP'!L$30</f>
        <v>6.8687196611718321E-2</v>
      </c>
      <c r="Q1812" s="1">
        <f>'[1]Electricity and CHPs_CAP'!M$30</f>
        <v>7.0703502593005174E-2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2.3177681623609499E-2</v>
      </c>
      <c r="K1813" s="1">
        <f>'[1]Electricity and CHPs_CAP'!G$46</f>
        <v>2.3195472479250193E-2</v>
      </c>
      <c r="L1813" s="1">
        <f>'[1]Electricity and CHPs_CAP'!H$46</f>
        <v>3.7398173949354081E-2</v>
      </c>
      <c r="M1813" s="1">
        <f>'[1]Electricity and CHPs_CAP'!I$46</f>
        <v>9.5805466927820285E-2</v>
      </c>
      <c r="N1813" s="1">
        <f>'[1]Electricity and CHPs_CAP'!J$46</f>
        <v>9.4120491799017297E-2</v>
      </c>
      <c r="O1813" s="1">
        <f>'[1]Electricity and CHPs_CAP'!K$46</f>
        <v>9.0006674684235344E-2</v>
      </c>
      <c r="P1813" s="1">
        <f>'[1]Electricity and CHPs_CAP'!L$46</f>
        <v>0.12293393127330093</v>
      </c>
      <c r="Q1813" s="1">
        <f>'[1]Electricity and CHPs_CAP'!M$46</f>
        <v>0.12798553131080928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6.7578055028224096E-4</v>
      </c>
      <c r="J1814" s="1">
        <f>'[1]Electricity and CHPs_CAP'!F$57</f>
        <v>2.024544784930611E-3</v>
      </c>
      <c r="K1814" s="1">
        <f>'[1]Electricity and CHPs_CAP'!G$57</f>
        <v>2.1077788855420089E-3</v>
      </c>
      <c r="L1814" s="1">
        <f>'[1]Electricity and CHPs_CAP'!H$57</f>
        <v>1.9647586608537554E-3</v>
      </c>
      <c r="M1814" s="1">
        <f>'[1]Electricity and CHPs_CAP'!I$57</f>
        <v>6.8424491339837291E-3</v>
      </c>
      <c r="N1814" s="1">
        <f>'[1]Electricity and CHPs_CAP'!J$57</f>
        <v>1.0234153560770421E-2</v>
      </c>
      <c r="O1814" s="1">
        <f>'[1]Electricity and CHPs_CAP'!K$57</f>
        <v>9.8968842459187228E-3</v>
      </c>
      <c r="P1814" s="1">
        <f>'[1]Electricity and CHPs_CAP'!L$57</f>
        <v>1.3089513732405514E-2</v>
      </c>
      <c r="Q1814" s="1">
        <f>'[1]Electricity and CHPs_CAP'!M$57</f>
        <v>1.3112645465336569E-2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0.13074139622896391</v>
      </c>
      <c r="G1815" s="1">
        <f t="shared" ref="G1815:K1815" si="2004">SUM(G1816:G1822)</f>
        <v>0.13078160450652332</v>
      </c>
      <c r="H1815" s="1">
        <f t="shared" si="2004"/>
        <v>0.13094926374352547</v>
      </c>
      <c r="I1815" s="1">
        <f t="shared" si="2004"/>
        <v>0.23558584066010019</v>
      </c>
      <c r="J1815" s="1">
        <f t="shared" si="2004"/>
        <v>0.60188436108485921</v>
      </c>
      <c r="K1815" s="1">
        <f t="shared" si="2004"/>
        <v>1.3970910963760095</v>
      </c>
      <c r="L1815" s="1">
        <f t="shared" ref="L1815:O1815" si="2005">SUM(L1816:L1822)</f>
        <v>2.0550864218741669</v>
      </c>
      <c r="M1815" s="1">
        <f t="shared" si="2005"/>
        <v>3.3982350987913326</v>
      </c>
      <c r="N1815" s="1">
        <f t="shared" si="2005"/>
        <v>2.8572390452642114</v>
      </c>
      <c r="O1815" s="1">
        <f t="shared" si="2005"/>
        <v>2.6167727740899203</v>
      </c>
      <c r="P1815" s="1">
        <f>SUM(P1816:P1822)</f>
        <v>2.6582137536748442</v>
      </c>
      <c r="Q1815" s="1">
        <f>SUM(Q1816:Q1822)</f>
        <v>2.6159413999457999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9.9985559104370639E-2</v>
      </c>
      <c r="H1816" s="1">
        <f>'[1]Electricity and CHPs_CAP'!D$63</f>
        <v>9.9985970689497425E-2</v>
      </c>
      <c r="I1816" s="1">
        <f>'[1]Electricity and CHPs_CAP'!E$63</f>
        <v>9.9987285329307438E-2</v>
      </c>
      <c r="J1816" s="1">
        <f>'[1]Electricity and CHPs_CAP'!F$63</f>
        <v>9.9991267150381688E-2</v>
      </c>
      <c r="K1816" s="1">
        <f>'[1]Electricity and CHPs_CAP'!G$63</f>
        <v>9.9993429378532769E-2</v>
      </c>
      <c r="L1816" s="1">
        <f>'[1]Electricity and CHPs_CAP'!H$63</f>
        <v>9.9993436031652422E-2</v>
      </c>
      <c r="M1816" s="1">
        <f>'[1]Electricity and CHPs_CAP'!I$63</f>
        <v>9.9991217889790804E-2</v>
      </c>
      <c r="N1816" s="1">
        <f>'[1]Electricity and CHPs_CAP'!J$63</f>
        <v>9.9987948522834783E-2</v>
      </c>
      <c r="O1816" s="1">
        <f>'[1]Electricity and CHPs_CAP'!K$63</f>
        <v>9.9985012499875806E-2</v>
      </c>
      <c r="P1816" s="1">
        <f>'[1]Electricity and CHPs_CAP'!L$63</f>
        <v>9.9982906433007376E-2</v>
      </c>
      <c r="Q1816" s="1">
        <f>'[1]Electricity and CHPs_CAP'!M$63</f>
        <v>9.9982025270457742E-2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4.9380324339213799E-3</v>
      </c>
      <c r="G1817" s="1">
        <f>'[1]Electricity and CHPs_CAP'!C$64</f>
        <v>4.9471700006747969E-3</v>
      </c>
      <c r="H1817" s="1">
        <f>'[1]Electricity and CHPs_CAP'!D$64</f>
        <v>4.9697783442695272E-3</v>
      </c>
      <c r="I1817" s="1">
        <f>'[1]Electricity and CHPs_CAP'!E$64</f>
        <v>4.4306736570266479E-3</v>
      </c>
      <c r="J1817" s="1">
        <f>'[1]Electricity and CHPs_CAP'!F$64</f>
        <v>0.25688636946568544</v>
      </c>
      <c r="K1817" s="1">
        <f>'[1]Electricity and CHPs_CAP'!G$64</f>
        <v>0.30922384932542329</v>
      </c>
      <c r="L1817" s="1">
        <f>'[1]Electricity and CHPs_CAP'!H$64</f>
        <v>0.30949834990777381</v>
      </c>
      <c r="M1817" s="1">
        <f>'[1]Electricity and CHPs_CAP'!I$64</f>
        <v>0.30988644960703621</v>
      </c>
      <c r="N1817" s="1">
        <f>'[1]Electricity and CHPs_CAP'!J$64</f>
        <v>0.30991354302378721</v>
      </c>
      <c r="O1817" s="1">
        <f>'[1]Electricity and CHPs_CAP'!K$64</f>
        <v>0.31080277330562361</v>
      </c>
      <c r="P1817" s="1">
        <f>'[1]Electricity and CHPs_CAP'!L$64</f>
        <v>0.31369754369115377</v>
      </c>
      <c r="Q1817" s="1">
        <f>'[1]Electricity and CHPs_CAP'!M$64</f>
        <v>0.33563894799348881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3.7127633901225302E-3</v>
      </c>
      <c r="G1818" s="1">
        <f>'[1]Electricity and CHPs_CAP'!C$65</f>
        <v>3.7198847718293154E-3</v>
      </c>
      <c r="H1818" s="1">
        <f>'[1]Electricity and CHPs_CAP'!D$65</f>
        <v>3.7377015862711345E-3</v>
      </c>
      <c r="I1818" s="1">
        <f>'[1]Electricity and CHPs_CAP'!E$65</f>
        <v>3.4100062732271607E-3</v>
      </c>
      <c r="J1818" s="1">
        <f>'[1]Electricity and CHPs_CAP'!F$65</f>
        <v>3.0013913246173644E-2</v>
      </c>
      <c r="K1818" s="1">
        <f>'[1]Electricity and CHPs_CAP'!G$65</f>
        <v>0.68250383069511755</v>
      </c>
      <c r="L1818" s="1">
        <f>'[1]Electricity and CHPs_CAP'!H$65</f>
        <v>1.2789440074786285</v>
      </c>
      <c r="M1818" s="1">
        <f>'[1]Electricity and CHPs_CAP'!I$65</f>
        <v>2.5832842458447778</v>
      </c>
      <c r="N1818" s="1">
        <f>'[1]Electricity and CHPs_CAP'!J$65</f>
        <v>2.0243572082173218</v>
      </c>
      <c r="O1818" s="1">
        <f>'[1]Electricity and CHPs_CAP'!K$65</f>
        <v>1.7581240446691813</v>
      </c>
      <c r="P1818" s="1">
        <f>'[1]Electricity and CHPs_CAP'!L$65</f>
        <v>1.7570424413109527</v>
      </c>
      <c r="Q1818" s="1">
        <f>'[1]Electricity and CHPs_CAP'!M$65</f>
        <v>1.6916669908538267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3.5778584093722299E-3</v>
      </c>
      <c r="G1819" s="1">
        <f>'[1]Electricity and CHPs_CAP'!C$66</f>
        <v>3.5842211080809052E-3</v>
      </c>
      <c r="H1819" s="1">
        <f>'[1]Electricity and CHPs_CAP'!D$66</f>
        <v>3.6124432978801124E-3</v>
      </c>
      <c r="I1819" s="1">
        <f>'[1]Electricity and CHPs_CAP'!E$66</f>
        <v>2.3064755434900004E-2</v>
      </c>
      <c r="J1819" s="1">
        <f>'[1]Electricity and CHPs_CAP'!F$66</f>
        <v>4.4006795537093892E-2</v>
      </c>
      <c r="K1819" s="1">
        <f>'[1]Electricity and CHPs_CAP'!G$66</f>
        <v>6.5629008664895114E-2</v>
      </c>
      <c r="L1819" s="1">
        <f>'[1]Electricity and CHPs_CAP'!H$66</f>
        <v>6.1339715516869606E-2</v>
      </c>
      <c r="M1819" s="1">
        <f>'[1]Electricity and CHPs_CAP'!I$66</f>
        <v>8.4991012749510639E-2</v>
      </c>
      <c r="N1819" s="1">
        <f>'[1]Electricity and CHPs_CAP'!J$66</f>
        <v>0.10262973808997285</v>
      </c>
      <c r="O1819" s="1">
        <f>'[1]Electricity and CHPs_CAP'!K$66</f>
        <v>9.9720095442739062E-2</v>
      </c>
      <c r="P1819" s="1">
        <f>'[1]Electricity and CHPs_CAP'!L$66</f>
        <v>0.12518287030492542</v>
      </c>
      <c r="Q1819" s="1">
        <f>'[1]Electricity and CHPs_CAP'!M$66</f>
        <v>0.10954835403393705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7.4946004664938545E-3</v>
      </c>
      <c r="G1820" s="1">
        <f>'[1]Electricity and CHPs_CAP'!C$67</f>
        <v>7.5075297292850757E-3</v>
      </c>
      <c r="H1820" s="1">
        <f>'[1]Electricity and CHPs_CAP'!D$67</f>
        <v>7.5438946686156218E-3</v>
      </c>
      <c r="I1820" s="1">
        <f>'[1]Electricity and CHPs_CAP'!E$67</f>
        <v>3.8576675595824589E-2</v>
      </c>
      <c r="J1820" s="1">
        <f>'[1]Electricity and CHPs_CAP'!F$67</f>
        <v>5.6979428895672792E-2</v>
      </c>
      <c r="K1820" s="1">
        <f>'[1]Electricity and CHPs_CAP'!G$67</f>
        <v>7.16644285056693E-2</v>
      </c>
      <c r="L1820" s="1">
        <f>'[1]Electricity and CHPs_CAP'!H$67</f>
        <v>9.9523889703069801E-2</v>
      </c>
      <c r="M1820" s="1">
        <f>'[1]Electricity and CHPs_CAP'!I$67</f>
        <v>0.1209191351510861</v>
      </c>
      <c r="N1820" s="1">
        <f>'[1]Electricity and CHPs_CAP'!J$67</f>
        <v>0.11971685994615054</v>
      </c>
      <c r="O1820" s="1">
        <f>'[1]Electricity and CHPs_CAP'!K$67</f>
        <v>0.12903973550670497</v>
      </c>
      <c r="P1820" s="1">
        <f>'[1]Electricity and CHPs_CAP'!L$67</f>
        <v>0.1383494649713409</v>
      </c>
      <c r="Q1820" s="1">
        <f>'[1]Electricity and CHPs_CAP'!M$67</f>
        <v>0.13788318229945509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7.5165479209851078E-3</v>
      </c>
      <c r="G1821" s="1">
        <f>'[1]Electricity and CHPs_CAP'!C$68</f>
        <v>7.5295860104589944E-3</v>
      </c>
      <c r="H1821" s="1">
        <f>'[1]Electricity and CHPs_CAP'!D$68</f>
        <v>7.5667130163933477E-3</v>
      </c>
      <c r="I1821" s="1">
        <f>'[1]Electricity and CHPs_CAP'!E$68</f>
        <v>3.9083571045483573E-2</v>
      </c>
      <c r="J1821" s="1">
        <f>'[1]Electricity and CHPs_CAP'!F$68</f>
        <v>6.7813171043976314E-2</v>
      </c>
      <c r="K1821" s="1">
        <f>'[1]Electricity and CHPs_CAP'!G$68</f>
        <v>9.9528368557006197E-2</v>
      </c>
      <c r="L1821" s="1">
        <f>'[1]Electricity and CHPs_CAP'!H$68</f>
        <v>0.12285820994542898</v>
      </c>
      <c r="M1821" s="1">
        <f>'[1]Electricity and CHPs_CAP'!I$68</f>
        <v>0.12208330433605899</v>
      </c>
      <c r="N1821" s="1">
        <f>'[1]Electricity and CHPs_CAP'!J$68</f>
        <v>0.12088271285797882</v>
      </c>
      <c r="O1821" s="1">
        <f>'[1]Electricity and CHPs_CAP'!K$68</f>
        <v>0.13157649251618947</v>
      </c>
      <c r="P1821" s="1">
        <f>'[1]Electricity and CHPs_CAP'!L$68</f>
        <v>0.13446037278723597</v>
      </c>
      <c r="Q1821" s="1">
        <f>'[1]Electricity and CHPs_CAP'!M$68</f>
        <v>0.14488191730232128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3.5015936080688131E-3</v>
      </c>
      <c r="G1822" s="1">
        <f>'[1]Electricity and CHPs_CAP'!C$69</f>
        <v>3.5076537818236144E-3</v>
      </c>
      <c r="H1822" s="1">
        <f>'[1]Electricity and CHPs_CAP'!D$69</f>
        <v>3.5327621405983173E-3</v>
      </c>
      <c r="I1822" s="1">
        <f>'[1]Electricity and CHPs_CAP'!E$69</f>
        <v>2.703287332433078E-2</v>
      </c>
      <c r="J1822" s="1">
        <f>'[1]Electricity and CHPs_CAP'!F$69</f>
        <v>4.6193415745875384E-2</v>
      </c>
      <c r="K1822" s="1">
        <f>'[1]Electricity and CHPs_CAP'!G$69</f>
        <v>6.8548181249365084E-2</v>
      </c>
      <c r="L1822" s="1">
        <f>'[1]Electricity and CHPs_CAP'!H$69</f>
        <v>8.2928813290744183E-2</v>
      </c>
      <c r="M1822" s="1">
        <f>'[1]Electricity and CHPs_CAP'!I$69</f>
        <v>7.7079733213072141E-2</v>
      </c>
      <c r="N1822" s="1">
        <f>'[1]Electricity and CHPs_CAP'!J$69</f>
        <v>7.9751034606165061E-2</v>
      </c>
      <c r="O1822" s="1">
        <f>'[1]Electricity and CHPs_CAP'!K$69</f>
        <v>8.7524620149606269E-2</v>
      </c>
      <c r="P1822" s="1">
        <f>'[1]Electricity and CHPs_CAP'!L$69</f>
        <v>8.9498154176228126E-2</v>
      </c>
      <c r="Q1822" s="1">
        <f>'[1]Electricity and CHPs_CAP'!M$69</f>
        <v>9.633998219231317E-2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11.164191715591546</v>
      </c>
      <c r="G1823" s="3">
        <f t="shared" ref="G1823:K1823" si="2008">SUM(G1824,G1843)</f>
        <v>12.014701822713693</v>
      </c>
      <c r="H1823" s="3">
        <f t="shared" si="2008"/>
        <v>12.255025054212208</v>
      </c>
      <c r="I1823" s="3">
        <f t="shared" si="2008"/>
        <v>13.256006409513652</v>
      </c>
      <c r="J1823" s="3">
        <f t="shared" si="2008"/>
        <v>10.757568284116704</v>
      </c>
      <c r="K1823" s="3">
        <f t="shared" si="2008"/>
        <v>10.46939638320497</v>
      </c>
      <c r="L1823" s="3">
        <f t="shared" ref="L1823:O1823" si="2009">SUM(L1824,L1843)</f>
        <v>10.879699759136328</v>
      </c>
      <c r="M1823" s="3">
        <f t="shared" si="2009"/>
        <v>10.997267980105654</v>
      </c>
      <c r="N1823" s="3">
        <f t="shared" si="2009"/>
        <v>10.513918292528817</v>
      </c>
      <c r="O1823" s="3">
        <f t="shared" si="2009"/>
        <v>10.361503078785482</v>
      </c>
      <c r="P1823" s="3">
        <f>SUM(P1824,P1843)</f>
        <v>10.036581184685302</v>
      </c>
      <c r="Q1823" s="3">
        <f>SUM(Q1824,Q1843)</f>
        <v>9.8417584999023173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9.3030996576323854</v>
      </c>
      <c r="G1824" s="1">
        <f t="shared" ref="G1824:K1824" si="2010">SUM(G1825,G1828,G1830,G1833,G1835,G1837,G1839,G1841)</f>
        <v>9.9954721642391391</v>
      </c>
      <c r="H1824" s="1">
        <f t="shared" si="2010"/>
        <v>10.259593546050734</v>
      </c>
      <c r="I1824" s="1">
        <f t="shared" si="2010"/>
        <v>11.133770655474274</v>
      </c>
      <c r="J1824" s="1">
        <f t="shared" si="2010"/>
        <v>8.9314002024976968</v>
      </c>
      <c r="K1824" s="1">
        <f t="shared" si="2010"/>
        <v>8.4360733514779618</v>
      </c>
      <c r="L1824" s="1">
        <f t="shared" ref="L1824:O1824" si="2011">SUM(L1825,L1828,L1830,L1833,L1835,L1837,L1839,L1841)</f>
        <v>8.5305638625200633</v>
      </c>
      <c r="M1824" s="1">
        <f t="shared" si="2011"/>
        <v>8.5024009573153698</v>
      </c>
      <c r="N1824" s="1">
        <f t="shared" si="2011"/>
        <v>8.3398745924393314</v>
      </c>
      <c r="O1824" s="1">
        <f t="shared" si="2011"/>
        <v>8.4416210728880614</v>
      </c>
      <c r="P1824" s="1">
        <f>SUM(P1825,P1828,P1830,P1833,P1835,P1837,P1839,P1841)</f>
        <v>8.1634127045888505</v>
      </c>
      <c r="Q1824" s="1">
        <f>SUM(Q1825,Q1828,Q1830,Q1833,Q1835,Q1837,Q1839,Q1841)</f>
        <v>7.9567936931727008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2.1116813098778744</v>
      </c>
      <c r="G1825" s="1">
        <f t="shared" ref="G1825:K1825" si="2012">SUM(G1826:G1827)</f>
        <v>2.415950568966303</v>
      </c>
      <c r="H1825" s="1">
        <f t="shared" si="2012"/>
        <v>2.6011693695118381</v>
      </c>
      <c r="I1825" s="1">
        <f t="shared" si="2012"/>
        <v>3.463878947597629</v>
      </c>
      <c r="J1825" s="1">
        <f t="shared" si="2012"/>
        <v>4.3580991579487165</v>
      </c>
      <c r="K1825" s="1">
        <f t="shared" si="2012"/>
        <v>5.4392913711970339</v>
      </c>
      <c r="L1825" s="1">
        <f t="shared" ref="L1825:O1825" si="2013">SUM(L1826:L1827)</f>
        <v>5.6865766456133393</v>
      </c>
      <c r="M1825" s="1">
        <f t="shared" si="2013"/>
        <v>6.170824339690026</v>
      </c>
      <c r="N1825" s="1">
        <f t="shared" si="2013"/>
        <v>6.2165670307769743</v>
      </c>
      <c r="O1825" s="1">
        <f t="shared" si="2013"/>
        <v>6.344438410268455</v>
      </c>
      <c r="P1825" s="1">
        <f>SUM(P1826:P1827)</f>
        <v>6.2855176444556511</v>
      </c>
      <c r="Q1825" s="1">
        <f>SUM(Q1826:Q1827)</f>
        <v>6.1946113832291667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0.67258625107246184</v>
      </c>
      <c r="G1826" s="1" cm="1">
        <f t="array" ref="G1826">SUMPRODUCT(([1]OUT_FinalEnergyCons!$B$4:$B$10000="var_cap")*1,(ISNUMBER(SEARCH("RH*-SHELCBR",[1]OUT_FinalEnergyCons!$A$4:$A$10000)))*1,[1]OUT_FinalEnergyCons!E$4:E$10000)</f>
        <v>0.70332555045433609</v>
      </c>
      <c r="H1826" s="1" cm="1">
        <f t="array" ref="H1826">SUMPRODUCT(([1]OUT_FinalEnergyCons!$B$4:$B$10000="var_cap")*1,(ISNUMBER(SEARCH("RH*-SHELCBR",[1]OUT_FinalEnergyCons!$A$4:$A$10000)))*1,[1]OUT_FinalEnergyCons!F$4:F$10000)</f>
        <v>0.69137858645970707</v>
      </c>
      <c r="I1826" s="1" cm="1">
        <f t="array" ref="I1826">SUMPRODUCT(([1]OUT_FinalEnergyCons!$B$4:$B$10000="var_cap")*1,(ISNUMBER(SEARCH("RH*-SHELCBR",[1]OUT_FinalEnergyCons!$A$4:$A$10000)))*1,[1]OUT_FinalEnergyCons!G$4:G$10000)</f>
        <v>0.68214606646790943</v>
      </c>
      <c r="J1826" s="1" cm="1">
        <f t="array" ref="J1826">SUMPRODUCT(([1]OUT_FinalEnergyCons!$B$4:$B$10000="var_cap")*1,(ISNUMBER(SEARCH("RH*-SHELCBR",[1]OUT_FinalEnergyCons!$A$4:$A$10000)))*1,[1]OUT_FinalEnergyCons!H$4:H$10000)</f>
        <v>0.29311850112085086</v>
      </c>
      <c r="K1826" s="1" cm="1">
        <f t="array" ref="K1826">SUMPRODUCT(([1]OUT_FinalEnergyCons!$B$4:$B$10000="var_cap")*1,(ISNUMBER(SEARCH("RH*-SHELCBR",[1]OUT_FinalEnergyCons!$A$4:$A$10000)))*1,[1]OUT_FinalEnergyCons!I$4:I$10000)</f>
        <v>0.1718324408591885</v>
      </c>
      <c r="L1826" s="1" cm="1">
        <f t="array" ref="L1826">SUMPRODUCT(([1]OUT_FinalEnergyCons!$B$4:$B$10000="var_cap")*1,(ISNUMBER(SEARCH("RH*-SHELCBR",[1]OUT_FinalEnergyCons!$A$4:$A$10000)))*1,[1]OUT_FinalEnergyCons!J$4:J$10000)</f>
        <v>0.14921024326396432</v>
      </c>
      <c r="M1826" s="1" cm="1">
        <f t="array" ref="M1826">SUMPRODUCT(([1]OUT_FinalEnergyCons!$B$4:$B$10000="var_cap")*1,(ISNUMBER(SEARCH("RH*-SHELCBR",[1]OUT_FinalEnergyCons!$A$4:$A$10000)))*1,[1]OUT_FinalEnergyCons!K$4:K$10000)</f>
        <v>0.14836576611160149</v>
      </c>
      <c r="N1826" s="1" cm="1">
        <f t="array" ref="N1826">SUMPRODUCT(([1]OUT_FinalEnergyCons!$B$4:$B$10000="var_cap")*1,(ISNUMBER(SEARCH("RH*-SHELCBR",[1]OUT_FinalEnergyCons!$A$4:$A$10000)))*1,[1]OUT_FinalEnergyCons!L$4:L$10000)</f>
        <v>0.23035199680265456</v>
      </c>
      <c r="O1826" s="1" cm="1">
        <f t="array" ref="O1826">SUMPRODUCT(([1]OUT_FinalEnergyCons!$B$4:$B$10000="var_cap")*1,(ISNUMBER(SEARCH("RH*-SHELCBR",[1]OUT_FinalEnergyCons!$A$4:$A$10000)))*1,[1]OUT_FinalEnergyCons!M$4:M$10000)</f>
        <v>0.35759498761004127</v>
      </c>
      <c r="P1826" s="1" cm="1">
        <f t="array" ref="P1826">SUMPRODUCT(([1]OUT_FinalEnergyCons!$B$4:$B$10000="var_cap")*1,(ISNUMBER(SEARCH("RH*-SHELCBR",[1]OUT_FinalEnergyCons!$A$4:$A$10000)))*1,[1]OUT_FinalEnergyCons!N$4:N$10000)</f>
        <v>0.29882462034338519</v>
      </c>
      <c r="Q1826" s="1" cm="1">
        <f t="array" ref="Q1826">SUMPRODUCT(([1]OUT_FinalEnergyCons!$B$4:$B$10000="var_cap")*1,(ISNUMBER(SEARCH("RH*-SHELCBR",[1]OUT_FinalEnergyCons!$A$4:$A$10000)))*1,[1]OUT_FinalEnergyCons!O$4:O$10000)</f>
        <v>0.20574964418321981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1.4390950588054128</v>
      </c>
      <c r="G1827" s="1" cm="1">
        <f t="array" ref="G1827">SUMPRODUCT(([1]OUT_FinalEnergyCons!$B$4:$B$10000="var_cap")*1,ISNUMBER(SEARCH("RH*-SHELCHP",[1]OUT_FinalEnergyCons!$A$4:$A$10000))*1,[1]OUT_FinalEnergyCons!E$4:E$10000)</f>
        <v>1.7126250185119667</v>
      </c>
      <c r="H1827" s="1" cm="1">
        <f t="array" ref="H1827">SUMPRODUCT(([1]OUT_FinalEnergyCons!$B$4:$B$10000="var_cap")*1,ISNUMBER(SEARCH("RH*-SHELCHP",[1]OUT_FinalEnergyCons!$A$4:$A$10000))*1,[1]OUT_FinalEnergyCons!F$4:F$10000)</f>
        <v>1.909790783052131</v>
      </c>
      <c r="I1827" s="1" cm="1">
        <f t="array" ref="I1827">SUMPRODUCT(([1]OUT_FinalEnergyCons!$B$4:$B$10000="var_cap")*1,ISNUMBER(SEARCH("RH*-SHELCHP",[1]OUT_FinalEnergyCons!$A$4:$A$10000))*1,[1]OUT_FinalEnergyCons!G$4:G$10000)</f>
        <v>2.7817328811297197</v>
      </c>
      <c r="J1827" s="1" cm="1">
        <f t="array" ref="J1827">SUMPRODUCT(([1]OUT_FinalEnergyCons!$B$4:$B$10000="var_cap")*1,ISNUMBER(SEARCH("RH*-SHELCHP",[1]OUT_FinalEnergyCons!$A$4:$A$10000))*1,[1]OUT_FinalEnergyCons!H$4:H$10000)</f>
        <v>4.0649806568278652</v>
      </c>
      <c r="K1827" s="1" cm="1">
        <f t="array" ref="K1827">SUMPRODUCT(([1]OUT_FinalEnergyCons!$B$4:$B$10000="var_cap")*1,ISNUMBER(SEARCH("RH*-SHELCHP",[1]OUT_FinalEnergyCons!$A$4:$A$10000))*1,[1]OUT_FinalEnergyCons!I$4:I$10000)</f>
        <v>5.2674589303378454</v>
      </c>
      <c r="L1827" s="1" cm="1">
        <f t="array" ref="L1827">SUMPRODUCT(([1]OUT_FinalEnergyCons!$B$4:$B$10000="var_cap")*1,ISNUMBER(SEARCH("RH*-SHELCHP",[1]OUT_FinalEnergyCons!$A$4:$A$10000))*1,[1]OUT_FinalEnergyCons!J$4:J$10000)</f>
        <v>5.5373664023493747</v>
      </c>
      <c r="M1827" s="1" cm="1">
        <f t="array" ref="M1827">SUMPRODUCT(([1]OUT_FinalEnergyCons!$B$4:$B$10000="var_cap")*1,ISNUMBER(SEARCH("RH*-SHELCHP",[1]OUT_FinalEnergyCons!$A$4:$A$10000))*1,[1]OUT_FinalEnergyCons!K$4:K$10000)</f>
        <v>6.0224585735784242</v>
      </c>
      <c r="N1827" s="1" cm="1">
        <f t="array" ref="N1827">SUMPRODUCT(([1]OUT_FinalEnergyCons!$B$4:$B$10000="var_cap")*1,ISNUMBER(SEARCH("RH*-SHELCHP",[1]OUT_FinalEnergyCons!$A$4:$A$10000))*1,[1]OUT_FinalEnergyCons!L$4:L$10000)</f>
        <v>5.9862150339743199</v>
      </c>
      <c r="O1827" s="1" cm="1">
        <f t="array" ref="O1827">SUMPRODUCT(([1]OUT_FinalEnergyCons!$B$4:$B$10000="var_cap")*1,ISNUMBER(SEARCH("RH*-SHELCHP",[1]OUT_FinalEnergyCons!$A$4:$A$10000))*1,[1]OUT_FinalEnergyCons!M$4:M$10000)</f>
        <v>5.9868434226584135</v>
      </c>
      <c r="P1827" s="1" cm="1">
        <f t="array" ref="P1827">SUMPRODUCT(([1]OUT_FinalEnergyCons!$B$4:$B$10000="var_cap")*1,ISNUMBER(SEARCH("RH*-SHELCHP",[1]OUT_FinalEnergyCons!$A$4:$A$10000))*1,[1]OUT_FinalEnergyCons!N$4:N$10000)</f>
        <v>5.9866930241122658</v>
      </c>
      <c r="Q1827" s="1" cm="1">
        <f t="array" ref="Q1827">SUMPRODUCT(([1]OUT_FinalEnergyCons!$B$4:$B$10000="var_cap")*1,ISNUMBER(SEARCH("RH*-SHELCHP",[1]OUT_FinalEnergyCons!$A$4:$A$10000))*1,[1]OUT_FinalEnergyCons!O$4:O$10000)</f>
        <v>5.9888617390459471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3.4074024083943546</v>
      </c>
      <c r="H1828" s="1">
        <f t="shared" si="2018"/>
        <v>3.4073914460580399</v>
      </c>
      <c r="I1828" s="1">
        <f t="shared" si="2018"/>
        <v>3.4073581380323561</v>
      </c>
      <c r="J1828" s="1">
        <f t="shared" si="2018"/>
        <v>0.88581095980919566</v>
      </c>
      <c r="K1828" s="1">
        <f t="shared" si="2018"/>
        <v>2.7137027983960378E-3</v>
      </c>
      <c r="L1828" s="1">
        <f t="shared" si="2018"/>
        <v>2.6825568567719216E-3</v>
      </c>
      <c r="M1828" s="1">
        <f t="shared" si="2018"/>
        <v>2.4203099749478723E-3</v>
      </c>
      <c r="N1828" s="1">
        <f t="shared" si="2018"/>
        <v>1.9834877855636887E-3</v>
      </c>
      <c r="O1828" s="1">
        <f t="shared" si="2018"/>
        <v>1.9571249559522412E-3</v>
      </c>
      <c r="P1828" s="1">
        <f>P1829</f>
        <v>1.8101650991464691E-3</v>
      </c>
      <c r="Q1828" s="1">
        <f>Q1829</f>
        <v>1.9386804507664874E-3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3.4074024083943546</v>
      </c>
      <c r="H1829" s="1" cm="1">
        <f t="array" ref="H1829">SUMPRODUCT(([1]OUT_FinalEnergyCons!$B$4:$B$10000="var_cap")*1, (ISNUMBER(SEARCH("RH*-SHLFOBR",[1]OUT_FinalEnergyCons!$A$4:$A$10000)))*1,[1]OUT_FinalEnergyCons!F$4:F$10000)</f>
        <v>3.4073914460580399</v>
      </c>
      <c r="I1829" s="1" cm="1">
        <f t="array" ref="I1829">SUMPRODUCT(([1]OUT_FinalEnergyCons!$B$4:$B$10000="var_cap")*1, (ISNUMBER(SEARCH("RH*-SHLFOBR",[1]OUT_FinalEnergyCons!$A$4:$A$10000)))*1,[1]OUT_FinalEnergyCons!G$4:G$10000)</f>
        <v>3.4073581380323561</v>
      </c>
      <c r="J1829" s="1" cm="1">
        <f t="array" ref="J1829">SUMPRODUCT(([1]OUT_FinalEnergyCons!$B$4:$B$10000="var_cap")*1, (ISNUMBER(SEARCH("RH*-SHLFOBR",[1]OUT_FinalEnergyCons!$A$4:$A$10000)))*1,[1]OUT_FinalEnergyCons!H$4:H$10000)</f>
        <v>0.88581095980919566</v>
      </c>
      <c r="K1829" s="1" cm="1">
        <f t="array" ref="K1829">SUMPRODUCT(([1]OUT_FinalEnergyCons!$B$4:$B$10000="var_cap")*1, (ISNUMBER(SEARCH("RH*-SHLFOBR",[1]OUT_FinalEnergyCons!$A$4:$A$10000)))*1,[1]OUT_FinalEnergyCons!I$4:I$10000)</f>
        <v>2.7137027983960378E-3</v>
      </c>
      <c r="L1829" s="1" cm="1">
        <f t="array" ref="L1829">SUMPRODUCT(([1]OUT_FinalEnergyCons!$B$4:$B$10000="var_cap")*1, (ISNUMBER(SEARCH("RH*-SHLFOBR",[1]OUT_FinalEnergyCons!$A$4:$A$10000)))*1,[1]OUT_FinalEnergyCons!J$4:J$10000)</f>
        <v>2.6825568567719216E-3</v>
      </c>
      <c r="M1829" s="1" cm="1">
        <f t="array" ref="M1829">SUMPRODUCT(([1]OUT_FinalEnergyCons!$B$4:$B$10000="var_cap")*1, (ISNUMBER(SEARCH("RH*-SHLFOBR",[1]OUT_FinalEnergyCons!$A$4:$A$10000)))*1,[1]OUT_FinalEnergyCons!K$4:K$10000)</f>
        <v>2.4203099749478723E-3</v>
      </c>
      <c r="N1829" s="1" cm="1">
        <f t="array" ref="N1829">SUMPRODUCT(([1]OUT_FinalEnergyCons!$B$4:$B$10000="var_cap")*1, (ISNUMBER(SEARCH("RH*-SHLFOBR",[1]OUT_FinalEnergyCons!$A$4:$A$10000)))*1,[1]OUT_FinalEnergyCons!L$4:L$10000)</f>
        <v>1.9834877855636887E-3</v>
      </c>
      <c r="O1829" s="1" cm="1">
        <f t="array" ref="O1829">SUMPRODUCT(([1]OUT_FinalEnergyCons!$B$4:$B$10000="var_cap")*1, (ISNUMBER(SEARCH("RH*-SHLFOBR",[1]OUT_FinalEnergyCons!$A$4:$A$10000)))*1,[1]OUT_FinalEnergyCons!M$4:M$10000)</f>
        <v>1.9571249559522412E-3</v>
      </c>
      <c r="P1829" s="1" cm="1">
        <f t="array" ref="P1829">SUMPRODUCT(([1]OUT_FinalEnergyCons!$B$4:$B$10000="var_cap")*1, (ISNUMBER(SEARCH("RH*-SHLFOBR",[1]OUT_FinalEnergyCons!$A$4:$A$10000)))*1,[1]OUT_FinalEnergyCons!N$4:N$10000)</f>
        <v>1.8101650991464691E-3</v>
      </c>
      <c r="Q1829" s="1" cm="1">
        <f t="array" ref="Q1829">SUMPRODUCT(([1]OUT_FinalEnergyCons!$B$4:$B$10000="var_cap")*1, (ISNUMBER(SEARCH("RH*-SHLFOBR",[1]OUT_FinalEnergyCons!$A$4:$A$10000)))*1,[1]OUT_FinalEnergyCons!O$4:O$10000)</f>
        <v>1.9386804507664874E-3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2.7687570947807454</v>
      </c>
      <c r="G1830" s="1">
        <f t="shared" ref="G1830:K1830" si="2021">SUM(G1831:G1832)</f>
        <v>2.9891234315490021</v>
      </c>
      <c r="H1830" s="1">
        <f t="shared" si="2021"/>
        <v>3.0662583589626347</v>
      </c>
      <c r="I1830" s="1">
        <f t="shared" si="2021"/>
        <v>3.0665212834373299</v>
      </c>
      <c r="J1830" s="1">
        <f t="shared" si="2021"/>
        <v>2.8151223213558589</v>
      </c>
      <c r="K1830" s="1">
        <f t="shared" si="2021"/>
        <v>1.9771349173548698</v>
      </c>
      <c r="L1830" s="1">
        <f t="shared" ref="L1830:O1830" si="2022">SUM(L1831:L1832)</f>
        <v>1.6803048588395684</v>
      </c>
      <c r="M1830" s="1">
        <f t="shared" si="2022"/>
        <v>0.87400501477993631</v>
      </c>
      <c r="N1830" s="1">
        <f t="shared" si="2022"/>
        <v>0.82839818923619468</v>
      </c>
      <c r="O1830" s="1">
        <f t="shared" si="2022"/>
        <v>0.82184703913085189</v>
      </c>
      <c r="P1830" s="1">
        <f>SUM(P1831:P1832)</f>
        <v>0.72204363535817129</v>
      </c>
      <c r="Q1830" s="1">
        <f>SUM(Q1831:Q1832)</f>
        <v>0.6367780587385512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2.9890689399124422</v>
      </c>
      <c r="H1831" s="1" cm="1">
        <f t="array" ref="H1831">SUMPRODUCT(([1]OUT_FinalEnergyCons!$B$4:$B$10000="var_cap")*1, (ISNUMBER(SEARCH("RH*-SHNGABR",[1]OUT_FinalEnergyCons!$A$4:$A$10000)))*1,[1]OUT_FinalEnergyCons!F$4:F$10000)</f>
        <v>3.0602690523575813</v>
      </c>
      <c r="I1831" s="1" cm="1">
        <f t="array" ref="I1831">SUMPRODUCT(([1]OUT_FinalEnergyCons!$B$4:$B$10000="var_cap")*1, (ISNUMBER(SEARCH("RH*-SHNGABR",[1]OUT_FinalEnergyCons!$A$4:$A$10000)))*1,[1]OUT_FinalEnergyCons!G$4:G$10000)</f>
        <v>3.0603768322743594</v>
      </c>
      <c r="J1831" s="1" cm="1">
        <f t="array" ref="J1831">SUMPRODUCT(([1]OUT_FinalEnergyCons!$B$4:$B$10000="var_cap")*1, (ISNUMBER(SEARCH("RH*-SHNGABR",[1]OUT_FinalEnergyCons!$A$4:$A$10000)))*1,[1]OUT_FinalEnergyCons!H$4:H$10000)</f>
        <v>2.5104107461342742</v>
      </c>
      <c r="K1831" s="1" cm="1">
        <f t="array" ref="K1831">SUMPRODUCT(([1]OUT_FinalEnergyCons!$B$4:$B$10000="var_cap")*1, (ISNUMBER(SEARCH("RH*-SHNGABR",[1]OUT_FinalEnergyCons!$A$4:$A$10000)))*1,[1]OUT_FinalEnergyCons!I$4:I$10000)</f>
        <v>1.6750921332378259</v>
      </c>
      <c r="L1831" s="1" cm="1">
        <f t="array" ref="L1831">SUMPRODUCT(([1]OUT_FinalEnergyCons!$B$4:$B$10000="var_cap")*1, (ISNUMBER(SEARCH("RH*-SHNGABR",[1]OUT_FinalEnergyCons!$A$4:$A$10000)))*1,[1]OUT_FinalEnergyCons!J$4:J$10000)</f>
        <v>1.181744758453334</v>
      </c>
      <c r="M1831" s="1" cm="1">
        <f t="array" ref="M1831">SUMPRODUCT(([1]OUT_FinalEnergyCons!$B$4:$B$10000="var_cap")*1, (ISNUMBER(SEARCH("RH*-SHNGABR",[1]OUT_FinalEnergyCons!$A$4:$A$10000)))*1,[1]OUT_FinalEnergyCons!K$4:K$10000)</f>
        <v>0.63338012331924332</v>
      </c>
      <c r="N1831" s="1" cm="1">
        <f t="array" ref="N1831">SUMPRODUCT(([1]OUT_FinalEnergyCons!$B$4:$B$10000="var_cap")*1, (ISNUMBER(SEARCH("RH*-SHNGABR",[1]OUT_FinalEnergyCons!$A$4:$A$10000)))*1,[1]OUT_FinalEnergyCons!L$4:L$10000)</f>
        <v>0.58936357918245297</v>
      </c>
      <c r="O1831" s="1" cm="1">
        <f t="array" ref="O1831">SUMPRODUCT(([1]OUT_FinalEnergyCons!$B$4:$B$10000="var_cap")*1, (ISNUMBER(SEARCH("RH*-SHNGABR",[1]OUT_FinalEnergyCons!$A$4:$A$10000)))*1,[1]OUT_FinalEnergyCons!M$4:M$10000)</f>
        <v>0.58159018365095183</v>
      </c>
      <c r="P1831" s="1" cm="1">
        <f t="array" ref="P1831">SUMPRODUCT(([1]OUT_FinalEnergyCons!$B$4:$B$10000="var_cap")*1, (ISNUMBER(SEARCH("RH*-SHNGABR",[1]OUT_FinalEnergyCons!$A$4:$A$10000)))*1,[1]OUT_FinalEnergyCons!N$4:N$10000)</f>
        <v>0.48249132862962629</v>
      </c>
      <c r="Q1831" s="1" cm="1">
        <f t="array" ref="Q1831">SUMPRODUCT(([1]OUT_FinalEnergyCons!$B$4:$B$10000="var_cap")*1, (ISNUMBER(SEARCH("RH*-SHNGABR",[1]OUT_FinalEnergyCons!$A$4:$A$10000)))*1,[1]OUT_FinalEnergyCons!O$4:O$10000)</f>
        <v>0.39514183931114266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3.0435423952312399E-6</v>
      </c>
      <c r="G1832" s="1" cm="1">
        <f t="array" ref="G1832">SUMPRODUCT(([1]OUT_FinalEnergyCons!$B$4:$B$10000="var_cap")*1,ISNUMBER(SEARCH("RH*-SHngahp",[1]OUT_FinalEnergyCons!$A$4:$A$10000))*1,[1]OUT_FinalEnergyCons!E$4:E$10000)</f>
        <v>5.4491636559820043E-5</v>
      </c>
      <c r="H1832" s="1" cm="1">
        <f t="array" ref="H1832">SUMPRODUCT(([1]OUT_FinalEnergyCons!$B$4:$B$10000="var_cap")*1,ISNUMBER(SEARCH("RH*-SHngahp",[1]OUT_FinalEnergyCons!$A$4:$A$10000))*1,[1]OUT_FinalEnergyCons!F$4:F$10000)</f>
        <v>5.9893066050535886E-3</v>
      </c>
      <c r="I1832" s="1" cm="1">
        <f t="array" ref="I1832">SUMPRODUCT(([1]OUT_FinalEnergyCons!$B$4:$B$10000="var_cap")*1,ISNUMBER(SEARCH("RH*-SHngahp",[1]OUT_FinalEnergyCons!$A$4:$A$10000))*1,[1]OUT_FinalEnergyCons!G$4:G$10000)</f>
        <v>6.1444511629703408E-3</v>
      </c>
      <c r="J1832" s="1" cm="1">
        <f t="array" ref="J1832">SUMPRODUCT(([1]OUT_FinalEnergyCons!$B$4:$B$10000="var_cap")*1,ISNUMBER(SEARCH("RH*-SHngahp",[1]OUT_FinalEnergyCons!$A$4:$A$10000))*1,[1]OUT_FinalEnergyCons!H$4:H$10000)</f>
        <v>0.30471157522158476</v>
      </c>
      <c r="K1832" s="1" cm="1">
        <f t="array" ref="K1832">SUMPRODUCT(([1]OUT_FinalEnergyCons!$B$4:$B$10000="var_cap")*1,ISNUMBER(SEARCH("RH*-SHngahp",[1]OUT_FinalEnergyCons!$A$4:$A$10000))*1,[1]OUT_FinalEnergyCons!I$4:I$10000)</f>
        <v>0.30204278411704388</v>
      </c>
      <c r="L1832" s="1" cm="1">
        <f t="array" ref="L1832">SUMPRODUCT(([1]OUT_FinalEnergyCons!$B$4:$B$10000="var_cap")*1,ISNUMBER(SEARCH("RH*-SHngahp",[1]OUT_FinalEnergyCons!$A$4:$A$10000))*1,[1]OUT_FinalEnergyCons!J$4:J$10000)</f>
        <v>0.49856010038623433</v>
      </c>
      <c r="M1832" s="1" cm="1">
        <f t="array" ref="M1832">SUMPRODUCT(([1]OUT_FinalEnergyCons!$B$4:$B$10000="var_cap")*1,ISNUMBER(SEARCH("RH*-SHngahp",[1]OUT_FinalEnergyCons!$A$4:$A$10000))*1,[1]OUT_FinalEnergyCons!K$4:K$10000)</f>
        <v>0.24062489146069294</v>
      </c>
      <c r="N1832" s="1" cm="1">
        <f t="array" ref="N1832">SUMPRODUCT(([1]OUT_FinalEnergyCons!$B$4:$B$10000="var_cap")*1,ISNUMBER(SEARCH("RH*-SHngahp",[1]OUT_FinalEnergyCons!$A$4:$A$10000))*1,[1]OUT_FinalEnergyCons!L$4:L$10000)</f>
        <v>0.23903461005374169</v>
      </c>
      <c r="O1832" s="1" cm="1">
        <f t="array" ref="O1832">SUMPRODUCT(([1]OUT_FinalEnergyCons!$B$4:$B$10000="var_cap")*1,ISNUMBER(SEARCH("RH*-SHngahp",[1]OUT_FinalEnergyCons!$A$4:$A$10000))*1,[1]OUT_FinalEnergyCons!M$4:M$10000)</f>
        <v>0.24025685547990003</v>
      </c>
      <c r="P1832" s="1" cm="1">
        <f t="array" ref="P1832">SUMPRODUCT(([1]OUT_FinalEnergyCons!$B$4:$B$10000="var_cap")*1,ISNUMBER(SEARCH("RH*-SHngahp",[1]OUT_FinalEnergyCons!$A$4:$A$10000))*1,[1]OUT_FinalEnergyCons!N$4:N$10000)</f>
        <v>0.23955230672854502</v>
      </c>
      <c r="Q1832" s="1" cm="1">
        <f t="array" ref="Q1832">SUMPRODUCT(([1]OUT_FinalEnergyCons!$B$4:$B$10000="var_cap")*1,ISNUMBER(SEARCH("RH*-SHngahp",[1]OUT_FinalEnergyCons!$A$4:$A$10000))*1,[1]OUT_FinalEnergyCons!O$4:O$10000)</f>
        <v>0.24163621942740854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6.9882142449811668E-3</v>
      </c>
      <c r="H1833" s="1">
        <f t="shared" si="2026"/>
        <v>1.3166836023005201E-3</v>
      </c>
      <c r="I1833" s="1">
        <f t="shared" si="2026"/>
        <v>7.1547960351081054E-4</v>
      </c>
      <c r="J1833" s="1">
        <f t="shared" si="2026"/>
        <v>1.8532483135131998E-4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6.9882142449811668E-3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1.3166836023005201E-3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7.1547960351081054E-4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1.8532483135131998E-4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0.68965311794023798</v>
      </c>
      <c r="G1835" s="1">
        <f t="shared" ref="G1835:O1835" si="2028">G1836</f>
        <v>0.79693340789908595</v>
      </c>
      <c r="H1835" s="1">
        <f t="shared" si="2028"/>
        <v>0.8029409010761811</v>
      </c>
      <c r="I1835" s="1">
        <f t="shared" si="2028"/>
        <v>0.80291600280509623</v>
      </c>
      <c r="J1835" s="1">
        <f t="shared" si="2028"/>
        <v>0.46786142752525728</v>
      </c>
      <c r="K1835" s="1">
        <f t="shared" si="2028"/>
        <v>0.41082270625960465</v>
      </c>
      <c r="L1835" s="1">
        <f t="shared" si="2028"/>
        <v>0.41830371218592083</v>
      </c>
      <c r="M1835" s="1">
        <f t="shared" si="2028"/>
        <v>0.5078964631031172</v>
      </c>
      <c r="N1835" s="1">
        <f t="shared" si="2028"/>
        <v>0.3561442384195132</v>
      </c>
      <c r="O1835" s="1">
        <f t="shared" si="2028"/>
        <v>0.34020337274835422</v>
      </c>
      <c r="P1835" s="1">
        <f>P1836</f>
        <v>0.23013792399023031</v>
      </c>
      <c r="Q1835" s="1">
        <f>Q1836</f>
        <v>0.20262248642762681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0.68965311794023798</v>
      </c>
      <c r="G1836" s="1" cm="1">
        <f t="array" ref="G1836">SUMPRODUCT(([1]OUT_FinalEnergyCons!$B$4:$B$10000="var_cap")*1, (ISNUMBER(SEARCH("RH*-SHWODBR",[1]OUT_FinalEnergyCons!$A$4:$A$10000)))*1,[1]OUT_FinalEnergyCons!E$4:E$10000)</f>
        <v>0.79693340789908595</v>
      </c>
      <c r="H1836" s="1" cm="1">
        <f t="array" ref="H1836">SUMPRODUCT(([1]OUT_FinalEnergyCons!$B$4:$B$10000="var_cap")*1, (ISNUMBER(SEARCH("RH*-SHWODBR",[1]OUT_FinalEnergyCons!$A$4:$A$10000)))*1,[1]OUT_FinalEnergyCons!F$4:F$10000)</f>
        <v>0.8029409010761811</v>
      </c>
      <c r="I1836" s="1" cm="1">
        <f t="array" ref="I1836">SUMPRODUCT(([1]OUT_FinalEnergyCons!$B$4:$B$10000="var_cap")*1, (ISNUMBER(SEARCH("RH*-SHWODBR",[1]OUT_FinalEnergyCons!$A$4:$A$10000)))*1,[1]OUT_FinalEnergyCons!G$4:G$10000)</f>
        <v>0.80291600280509623</v>
      </c>
      <c r="J1836" s="1" cm="1">
        <f t="array" ref="J1836">SUMPRODUCT(([1]OUT_FinalEnergyCons!$B$4:$B$10000="var_cap")*1, (ISNUMBER(SEARCH("RH*-SHWODBR",[1]OUT_FinalEnergyCons!$A$4:$A$10000)))*1,[1]OUT_FinalEnergyCons!H$4:H$10000)</f>
        <v>0.46786142752525728</v>
      </c>
      <c r="K1836" s="1" cm="1">
        <f t="array" ref="K1836">SUMPRODUCT(([1]OUT_FinalEnergyCons!$B$4:$B$10000="var_cap")*1, (ISNUMBER(SEARCH("RH*-SHWODBR",[1]OUT_FinalEnergyCons!$A$4:$A$10000)))*1,[1]OUT_FinalEnergyCons!I$4:I$10000)</f>
        <v>0.41082270625960465</v>
      </c>
      <c r="L1836" s="1" cm="1">
        <f t="array" ref="L1836">SUMPRODUCT(([1]OUT_FinalEnergyCons!$B$4:$B$10000="var_cap")*1, (ISNUMBER(SEARCH("RH*-SHWODBR",[1]OUT_FinalEnergyCons!$A$4:$A$10000)))*1,[1]OUT_FinalEnergyCons!J$4:J$10000)</f>
        <v>0.41830371218592083</v>
      </c>
      <c r="M1836" s="1" cm="1">
        <f t="array" ref="M1836">SUMPRODUCT(([1]OUT_FinalEnergyCons!$B$4:$B$10000="var_cap")*1, (ISNUMBER(SEARCH("RH*-SHWODBR",[1]OUT_FinalEnergyCons!$A$4:$A$10000)))*1,[1]OUT_FinalEnergyCons!K$4:K$10000)</f>
        <v>0.5078964631031172</v>
      </c>
      <c r="N1836" s="1" cm="1">
        <f t="array" ref="N1836">SUMPRODUCT(([1]OUT_FinalEnergyCons!$B$4:$B$10000="var_cap")*1, (ISNUMBER(SEARCH("RH*-SHWODBR",[1]OUT_FinalEnergyCons!$A$4:$A$10000)))*1,[1]OUT_FinalEnergyCons!L$4:L$10000)</f>
        <v>0.3561442384195132</v>
      </c>
      <c r="O1836" s="1" cm="1">
        <f t="array" ref="O1836">SUMPRODUCT(([1]OUT_FinalEnergyCons!$B$4:$B$10000="var_cap")*1, (ISNUMBER(SEARCH("RH*-SHWODBR",[1]OUT_FinalEnergyCons!$A$4:$A$10000)))*1,[1]OUT_FinalEnergyCons!M$4:M$10000)</f>
        <v>0.34020337274835422</v>
      </c>
      <c r="P1836" s="1" cm="1">
        <f t="array" ref="P1836">SUMPRODUCT(([1]OUT_FinalEnergyCons!$B$4:$B$10000="var_cap")*1, (ISNUMBER(SEARCH("RH*-SHWODBR",[1]OUT_FinalEnergyCons!$A$4:$A$10000)))*1,[1]OUT_FinalEnergyCons!N$4:N$10000)</f>
        <v>0.23013792399023031</v>
      </c>
      <c r="Q1836" s="1" cm="1">
        <f t="array" ref="Q1836">SUMPRODUCT(([1]OUT_FinalEnergyCons!$B$4:$B$10000="var_cap")*1, (ISNUMBER(SEARCH("RH*-SHWODBR",[1]OUT_FinalEnergyCons!$A$4:$A$10000)))*1,[1]OUT_FinalEnergyCons!O$4:O$10000)</f>
        <v>0.20262248642762681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0.20439721459991961</v>
      </c>
      <c r="G1837" s="1">
        <f t="shared" ref="G1837:O1837" si="2031">G1838</f>
        <v>0.2411012961480804</v>
      </c>
      <c r="H1837" s="1">
        <f t="shared" si="2031"/>
        <v>0.24125160539227425</v>
      </c>
      <c r="I1837" s="1">
        <f t="shared" si="2031"/>
        <v>0.25245273768799598</v>
      </c>
      <c r="J1837" s="1">
        <f t="shared" si="2031"/>
        <v>0.26174779815691107</v>
      </c>
      <c r="K1837" s="1">
        <f t="shared" si="2031"/>
        <v>0.26810185146758853</v>
      </c>
      <c r="L1837" s="1">
        <f t="shared" si="2031"/>
        <v>0.27417362876772072</v>
      </c>
      <c r="M1837" s="1">
        <f t="shared" si="2031"/>
        <v>0.28202245484875055</v>
      </c>
      <c r="N1837" s="1">
        <f t="shared" si="2031"/>
        <v>0.28345445150139303</v>
      </c>
      <c r="O1837" s="1">
        <f t="shared" si="2031"/>
        <v>0.28847552804855214</v>
      </c>
      <c r="P1837" s="1">
        <f>P1838</f>
        <v>0.28911275333553643</v>
      </c>
      <c r="Q1837" s="1">
        <f>Q1838</f>
        <v>0.29243650816113509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0.20439721459991961</v>
      </c>
      <c r="G1838" s="1" cm="1">
        <f t="array" ref="G1838">SUMPRODUCT(([1]OUT_FinalEnergyCons!$B$4:$B$10000="var_cap")*1, (ISNUMBER(SEARCH("RH*-SHPLTBR",[1]OUT_FinalEnergyCons!$A$4:$A$10000)))*1,[1]OUT_FinalEnergyCons!E$4:E$10000)</f>
        <v>0.2411012961480804</v>
      </c>
      <c r="H1838" s="1" cm="1">
        <f t="array" ref="H1838">SUMPRODUCT(([1]OUT_FinalEnergyCons!$B$4:$B$10000="var_cap")*1, (ISNUMBER(SEARCH("RH*-SHPLTBR",[1]OUT_FinalEnergyCons!$A$4:$A$10000)))*1,[1]OUT_FinalEnergyCons!F$4:F$10000)</f>
        <v>0.24125160539227425</v>
      </c>
      <c r="I1838" s="1" cm="1">
        <f t="array" ref="I1838">SUMPRODUCT(([1]OUT_FinalEnergyCons!$B$4:$B$10000="var_cap")*1, (ISNUMBER(SEARCH("RH*-SHPLTBR",[1]OUT_FinalEnergyCons!$A$4:$A$10000)))*1,[1]OUT_FinalEnergyCons!G$4:G$10000)</f>
        <v>0.25245273768799598</v>
      </c>
      <c r="J1838" s="1" cm="1">
        <f t="array" ref="J1838">SUMPRODUCT(([1]OUT_FinalEnergyCons!$B$4:$B$10000="var_cap")*1, (ISNUMBER(SEARCH("RH*-SHPLTBR",[1]OUT_FinalEnergyCons!$A$4:$A$10000)))*1,[1]OUT_FinalEnergyCons!H$4:H$10000)</f>
        <v>0.26174779815691107</v>
      </c>
      <c r="K1838" s="1" cm="1">
        <f t="array" ref="K1838">SUMPRODUCT(([1]OUT_FinalEnergyCons!$B$4:$B$10000="var_cap")*1, (ISNUMBER(SEARCH("RH*-SHPLTBR",[1]OUT_FinalEnergyCons!$A$4:$A$10000)))*1,[1]OUT_FinalEnergyCons!I$4:I$10000)</f>
        <v>0.26810185146758853</v>
      </c>
      <c r="L1838" s="1" cm="1">
        <f t="array" ref="L1838">SUMPRODUCT(([1]OUT_FinalEnergyCons!$B$4:$B$10000="var_cap")*1, (ISNUMBER(SEARCH("RH*-SHPLTBR",[1]OUT_FinalEnergyCons!$A$4:$A$10000)))*1,[1]OUT_FinalEnergyCons!J$4:J$10000)</f>
        <v>0.27417362876772072</v>
      </c>
      <c r="M1838" s="1" cm="1">
        <f t="array" ref="M1838">SUMPRODUCT(([1]OUT_FinalEnergyCons!$B$4:$B$10000="var_cap")*1, (ISNUMBER(SEARCH("RH*-SHPLTBR",[1]OUT_FinalEnergyCons!$A$4:$A$10000)))*1,[1]OUT_FinalEnergyCons!K$4:K$10000)</f>
        <v>0.28202245484875055</v>
      </c>
      <c r="N1838" s="1" cm="1">
        <f t="array" ref="N1838">SUMPRODUCT(([1]OUT_FinalEnergyCons!$B$4:$B$10000="var_cap")*1, (ISNUMBER(SEARCH("RH*-SHPLTBR",[1]OUT_FinalEnergyCons!$A$4:$A$10000)))*1,[1]OUT_FinalEnergyCons!L$4:L$10000)</f>
        <v>0.28345445150139303</v>
      </c>
      <c r="O1838" s="1" cm="1">
        <f t="array" ref="O1838">SUMPRODUCT(([1]OUT_FinalEnergyCons!$B$4:$B$10000="var_cap")*1, (ISNUMBER(SEARCH("RH*-SHPLTBR",[1]OUT_FinalEnergyCons!$A$4:$A$10000)))*1,[1]OUT_FinalEnergyCons!M$4:M$10000)</f>
        <v>0.28847552804855214</v>
      </c>
      <c r="P1838" s="1" cm="1">
        <f t="array" ref="P1838">SUMPRODUCT(([1]OUT_FinalEnergyCons!$B$4:$B$10000="var_cap")*1, (ISNUMBER(SEARCH("RH*-SHPLTBR",[1]OUT_FinalEnergyCons!$A$4:$A$10000)))*1,[1]OUT_FinalEnergyCons!N$4:N$10000)</f>
        <v>0.28911275333553643</v>
      </c>
      <c r="Q1838" s="1" cm="1">
        <f t="array" ref="Q1838">SUMPRODUCT(([1]OUT_FinalEnergyCons!$B$4:$B$10000="var_cap")*1, (ISNUMBER(SEARCH("RH*-SHPLTBR",[1]OUT_FinalEnergyCons!$A$4:$A$10000)))*1,[1]OUT_FinalEnergyCons!O$4:O$10000)</f>
        <v>0.29243650816113509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0.11420553732292765</v>
      </c>
      <c r="G1839" s="1">
        <f t="shared" ref="G1839:O1839" si="2034">G1840</f>
        <v>0.13797283703733168</v>
      </c>
      <c r="H1839" s="1">
        <f t="shared" si="2034"/>
        <v>0.1392651814474648</v>
      </c>
      <c r="I1839" s="1">
        <f t="shared" si="2034"/>
        <v>0.13992806631035648</v>
      </c>
      <c r="J1839" s="1">
        <f t="shared" si="2034"/>
        <v>0.1425732128704067</v>
      </c>
      <c r="K1839" s="1">
        <f t="shared" si="2034"/>
        <v>0.3380088024004686</v>
      </c>
      <c r="L1839" s="1">
        <f t="shared" si="2034"/>
        <v>0.46852246025674338</v>
      </c>
      <c r="M1839" s="1">
        <f t="shared" si="2034"/>
        <v>0.665232374918591</v>
      </c>
      <c r="N1839" s="1">
        <f t="shared" si="2034"/>
        <v>0.65332719471969114</v>
      </c>
      <c r="O1839" s="1">
        <f t="shared" si="2034"/>
        <v>0.64469959773589647</v>
      </c>
      <c r="P1839" s="1">
        <f>P1840</f>
        <v>0.63479058235011432</v>
      </c>
      <c r="Q1839" s="1">
        <f>Q1840</f>
        <v>0.62840657616545359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0.11420553732292765</v>
      </c>
      <c r="G1840" s="1" cm="1">
        <f t="array" ref="G1840">SUMPRODUCT(([1]OUT_FinalEnergyCons!$B$4:$B$10000="var_cap")*1, (ISNUMBER(SEARCH("RH*-SHSOLBR",[1]OUT_FinalEnergyCons!$A$4:$A$10000)))*1,[1]OUT_FinalEnergyCons!E$4:E$10000)</f>
        <v>0.13797283703733168</v>
      </c>
      <c r="H1840" s="1" cm="1">
        <f t="array" ref="H1840">SUMPRODUCT(([1]OUT_FinalEnergyCons!$B$4:$B$10000="var_cap")*1, (ISNUMBER(SEARCH("RH*-SHSOLBR",[1]OUT_FinalEnergyCons!$A$4:$A$10000)))*1,[1]OUT_FinalEnergyCons!F$4:F$10000)</f>
        <v>0.1392651814474648</v>
      </c>
      <c r="I1840" s="1" cm="1">
        <f t="array" ref="I1840">SUMPRODUCT(([1]OUT_FinalEnergyCons!$B$4:$B$10000="var_cap")*1, (ISNUMBER(SEARCH("RH*-SHSOLBR",[1]OUT_FinalEnergyCons!$A$4:$A$10000)))*1,[1]OUT_FinalEnergyCons!G$4:G$10000)</f>
        <v>0.13992806631035648</v>
      </c>
      <c r="J1840" s="1" cm="1">
        <f t="array" ref="J1840">SUMPRODUCT(([1]OUT_FinalEnergyCons!$B$4:$B$10000="var_cap")*1, (ISNUMBER(SEARCH("RH*-SHSOLBR",[1]OUT_FinalEnergyCons!$A$4:$A$10000)))*1,[1]OUT_FinalEnergyCons!H$4:H$10000)</f>
        <v>0.1425732128704067</v>
      </c>
      <c r="K1840" s="1" cm="1">
        <f t="array" ref="K1840">SUMPRODUCT(([1]OUT_FinalEnergyCons!$B$4:$B$10000="var_cap")*1, (ISNUMBER(SEARCH("RH*-SHSOLBR",[1]OUT_FinalEnergyCons!$A$4:$A$10000)))*1,[1]OUT_FinalEnergyCons!I$4:I$10000)</f>
        <v>0.3380088024004686</v>
      </c>
      <c r="L1840" s="1" cm="1">
        <f t="array" ref="L1840">SUMPRODUCT(([1]OUT_FinalEnergyCons!$B$4:$B$10000="var_cap")*1, (ISNUMBER(SEARCH("RH*-SHSOLBR",[1]OUT_FinalEnergyCons!$A$4:$A$10000)))*1,[1]OUT_FinalEnergyCons!J$4:J$10000)</f>
        <v>0.46852246025674338</v>
      </c>
      <c r="M1840" s="1" cm="1">
        <f t="array" ref="M1840">SUMPRODUCT(([1]OUT_FinalEnergyCons!$B$4:$B$10000="var_cap")*1, (ISNUMBER(SEARCH("RH*-SHSOLBR",[1]OUT_FinalEnergyCons!$A$4:$A$10000)))*1,[1]OUT_FinalEnergyCons!K$4:K$10000)</f>
        <v>0.665232374918591</v>
      </c>
      <c r="N1840" s="1" cm="1">
        <f t="array" ref="N1840">SUMPRODUCT(([1]OUT_FinalEnergyCons!$B$4:$B$10000="var_cap")*1, (ISNUMBER(SEARCH("RH*-SHSOLBR",[1]OUT_FinalEnergyCons!$A$4:$A$10000)))*1,[1]OUT_FinalEnergyCons!L$4:L$10000)</f>
        <v>0.65332719471969114</v>
      </c>
      <c r="O1840" s="1" cm="1">
        <f t="array" ref="O1840">SUMPRODUCT(([1]OUT_FinalEnergyCons!$B$4:$B$10000="var_cap")*1, (ISNUMBER(SEARCH("RH*-SHSOLBR",[1]OUT_FinalEnergyCons!$A$4:$A$10000)))*1,[1]OUT_FinalEnergyCons!M$4:M$10000)</f>
        <v>0.64469959773589647</v>
      </c>
      <c r="P1840" s="1" cm="1">
        <f t="array" ref="P1840">SUMPRODUCT(([1]OUT_FinalEnergyCons!$B$4:$B$10000="var_cap")*1, (ISNUMBER(SEARCH("RH*-SHSOLBR",[1]OUT_FinalEnergyCons!$A$4:$A$10000)))*1,[1]OUT_FinalEnergyCons!N$4:N$10000)</f>
        <v>0.63479058235011432</v>
      </c>
      <c r="Q1840" s="1" cm="1">
        <f t="array" ref="Q1840">SUMPRODUCT(([1]OUT_FinalEnergyCons!$B$4:$B$10000="var_cap")*1, (ISNUMBER(SEARCH("RH*-SHSOLBR",[1]OUT_FinalEnergyCons!$A$4:$A$10000)))*1,[1]OUT_FinalEnergyCons!O$4:O$10000)</f>
        <v>0.62840657616545359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1.8610920579591606</v>
      </c>
      <c r="G1843" s="1">
        <f t="shared" ref="G1843" si="2040">SUM(G1844,G1847,G1849,G1852,G1854,G1856,G1858,G1860)</f>
        <v>2.019229658474555</v>
      </c>
      <c r="H1843" s="1">
        <f t="shared" ref="H1843" si="2041">SUM(H1844,H1847,H1849,H1852,H1854,H1856,H1858,H1860)</f>
        <v>1.9954315081614737</v>
      </c>
      <c r="I1843" s="1">
        <f t="shared" ref="I1843" si="2042">SUM(I1844,I1847,I1849,I1852,I1854,I1856,I1858,I1860)</f>
        <v>2.1222357540393788</v>
      </c>
      <c r="J1843" s="1">
        <f t="shared" ref="J1843" si="2043">SUM(J1844,J1847,J1849,J1852,J1854,J1856,J1858,J1860)</f>
        <v>1.8261680816190085</v>
      </c>
      <c r="K1843" s="1">
        <f t="shared" ref="K1843" si="2044">SUM(K1844,K1847,K1849,K1852,K1854,K1856,K1858,K1860)</f>
        <v>2.033323031727007</v>
      </c>
      <c r="L1843" s="1">
        <f t="shared" ref="L1843:O1843" si="2045">SUM(L1844,L1847,L1849,L1852,L1854,L1856,L1858,L1860)</f>
        <v>2.3491358966162639</v>
      </c>
      <c r="M1843" s="1">
        <f t="shared" si="2045"/>
        <v>2.4948670227902845</v>
      </c>
      <c r="N1843" s="1">
        <f t="shared" si="2045"/>
        <v>2.174043700089487</v>
      </c>
      <c r="O1843" s="1">
        <f t="shared" si="2045"/>
        <v>1.9198820058974202</v>
      </c>
      <c r="P1843" s="1">
        <f>SUM(P1844,P1847,P1849,P1852,P1854,P1856,P1858,P1860)</f>
        <v>1.8731684800964516</v>
      </c>
      <c r="Q1843" s="1">
        <f>SUM(Q1844,Q1847,Q1849,Q1852,Q1854,Q1856,Q1858,Q1860)</f>
        <v>1.8849648067296161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0.65103394943701609</v>
      </c>
      <c r="G1844" s="1">
        <f t="shared" ref="G1844" si="2047">SUM(G1845:G1846)</f>
        <v>0.71925517884509049</v>
      </c>
      <c r="H1844" s="1">
        <f t="shared" ref="H1844" si="2048">SUM(H1845:H1846)</f>
        <v>0.82037452712893699</v>
      </c>
      <c r="I1844" s="1">
        <f t="shared" ref="I1844" si="2049">SUM(I1845:I1846)</f>
        <v>1.0373529760502054</v>
      </c>
      <c r="J1844" s="1">
        <f t="shared" ref="J1844" si="2050">SUM(J1845:J1846)</f>
        <v>1.1031161614110325</v>
      </c>
      <c r="K1844" s="1">
        <f t="shared" ref="K1844" si="2051">SUM(K1845:K1846)</f>
        <v>1.2577984861466875</v>
      </c>
      <c r="L1844" s="1">
        <f t="shared" ref="L1844:O1844" si="2052">SUM(L1845:L1846)</f>
        <v>1.2425959466310461</v>
      </c>
      <c r="M1844" s="1">
        <f t="shared" si="2052"/>
        <v>1.2509636021533606</v>
      </c>
      <c r="N1844" s="1">
        <f t="shared" si="2052"/>
        <v>1.3679668206519771</v>
      </c>
      <c r="O1844" s="1">
        <f t="shared" si="2052"/>
        <v>1.4873224157448162</v>
      </c>
      <c r="P1844" s="1">
        <f>SUM(P1845:P1846)</f>
        <v>1.3438712826038315</v>
      </c>
      <c r="Q1844" s="1">
        <f>SUM(Q1845:Q1846)</f>
        <v>1.4202837915096438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0.43767327431017816</v>
      </c>
      <c r="G1845" s="1" cm="1">
        <f t="array" ref="G1845">SUMPRODUCT(([1]OUT_FinalEnergyCons!$B$4:$B$10000="var_cap")*1,(ISNUMBER(SEARCH("RH*-WHELCBR",[1]OUT_FinalEnergyCons!$A$4:$A$10000)))*1,[1]OUT_FinalEnergyCons!E$4:E$10000)</f>
        <v>0.47305236576845539</v>
      </c>
      <c r="H1845" s="1" cm="1">
        <f t="array" ref="H1845">SUMPRODUCT(([1]OUT_FinalEnergyCons!$B$4:$B$10000="var_cap")*1,(ISNUMBER(SEARCH("RH*-WHELCBR",[1]OUT_FinalEnergyCons!$A$4:$A$10000)))*1,[1]OUT_FinalEnergyCons!F$4:F$10000)</f>
        <v>0.47305489707621878</v>
      </c>
      <c r="I1845" s="1" cm="1">
        <f t="array" ref="I1845">SUMPRODUCT(([1]OUT_FinalEnergyCons!$B$4:$B$10000="var_cap")*1,(ISNUMBER(SEARCH("RH*-WHELCBR",[1]OUT_FinalEnergyCons!$A$4:$A$10000)))*1,[1]OUT_FinalEnergyCons!G$4:G$10000)</f>
        <v>0.47307318869592108</v>
      </c>
      <c r="J1845" s="1" cm="1">
        <f t="array" ref="J1845">SUMPRODUCT(([1]OUT_FinalEnergyCons!$B$4:$B$10000="var_cap")*1,(ISNUMBER(SEARCH("RH*-WHELCBR",[1]OUT_FinalEnergyCons!$A$4:$A$10000)))*1,[1]OUT_FinalEnergyCons!H$4:H$10000)</f>
        <v>0.19955464472664966</v>
      </c>
      <c r="K1845" s="1" cm="1">
        <f t="array" ref="K1845">SUMPRODUCT(([1]OUT_FinalEnergyCons!$B$4:$B$10000="var_cap")*1,(ISNUMBER(SEARCH("RH*-WHELCBR",[1]OUT_FinalEnergyCons!$A$4:$A$10000)))*1,[1]OUT_FinalEnergyCons!I$4:I$10000)</f>
        <v>0.1029976494171975</v>
      </c>
      <c r="L1845" s="1" cm="1">
        <f t="array" ref="L1845">SUMPRODUCT(([1]OUT_FinalEnergyCons!$B$4:$B$10000="var_cap")*1,(ISNUMBER(SEARCH("RH*-WHELCBR",[1]OUT_FinalEnergyCons!$A$4:$A$10000)))*1,[1]OUT_FinalEnergyCons!J$4:J$10000)</f>
        <v>0.10230212621020698</v>
      </c>
      <c r="M1845" s="1" cm="1">
        <f t="array" ref="M1845">SUMPRODUCT(([1]OUT_FinalEnergyCons!$B$4:$B$10000="var_cap")*1,(ISNUMBER(SEARCH("RH*-WHELCBR",[1]OUT_FinalEnergyCons!$A$4:$A$10000)))*1,[1]OUT_FinalEnergyCons!K$4:K$10000)</f>
        <v>0.10481011457333261</v>
      </c>
      <c r="N1845" s="1" cm="1">
        <f t="array" ref="N1845">SUMPRODUCT(([1]OUT_FinalEnergyCons!$B$4:$B$10000="var_cap")*1,(ISNUMBER(SEARCH("RH*-WHELCBR",[1]OUT_FinalEnergyCons!$A$4:$A$10000)))*1,[1]OUT_FinalEnergyCons!L$4:L$10000)</f>
        <v>0.11733891002412902</v>
      </c>
      <c r="O1845" s="1" cm="1">
        <f t="array" ref="O1845">SUMPRODUCT(([1]OUT_FinalEnergyCons!$B$4:$B$10000="var_cap")*1,(ISNUMBER(SEARCH("RH*-WHELCBR",[1]OUT_FinalEnergyCons!$A$4:$A$10000)))*1,[1]OUT_FinalEnergyCons!M$4:M$10000)</f>
        <v>0.18635538334498528</v>
      </c>
      <c r="P1845" s="1" cm="1">
        <f t="array" ref="P1845">SUMPRODUCT(([1]OUT_FinalEnergyCons!$B$4:$B$10000="var_cap")*1,(ISNUMBER(SEARCH("RH*-WHELCBR",[1]OUT_FinalEnergyCons!$A$4:$A$10000)))*1,[1]OUT_FinalEnergyCons!N$4:N$10000)</f>
        <v>0.18918347264419008</v>
      </c>
      <c r="Q1845" s="1" cm="1">
        <f t="array" ref="Q1845">SUMPRODUCT(([1]OUT_FinalEnergyCons!$B$4:$B$10000="var_cap")*1,(ISNUMBER(SEARCH("RH*-WHELCBR",[1]OUT_FinalEnergyCons!$A$4:$A$10000)))*1,[1]OUT_FinalEnergyCons!O$4:O$10000)</f>
        <v>0.1483267890771498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0.21336067512683798</v>
      </c>
      <c r="G1846" s="1" cm="1">
        <f t="array" ref="G1846">SUMPRODUCT(([1]OUT_FinalEnergyCons!$B$4:$B$10000="var_cap")*1,ISNUMBER(SEARCH("RH*-WHELCHP",[1]OUT_FinalEnergyCons!$A$4:$A$10000))*1,[1]OUT_FinalEnergyCons!E$4:E$10000)</f>
        <v>0.24620281307663511</v>
      </c>
      <c r="H1846" s="1" cm="1">
        <f t="array" ref="H1846">SUMPRODUCT(([1]OUT_FinalEnergyCons!$B$4:$B$10000="var_cap")*1,ISNUMBER(SEARCH("RH*-WHELCHP",[1]OUT_FinalEnergyCons!$A$4:$A$10000))*1,[1]OUT_FinalEnergyCons!F$4:F$10000)</f>
        <v>0.34731963005271821</v>
      </c>
      <c r="I1846" s="1" cm="1">
        <f t="array" ref="I1846">SUMPRODUCT(([1]OUT_FinalEnergyCons!$B$4:$B$10000="var_cap")*1,ISNUMBER(SEARCH("RH*-WHELCHP",[1]OUT_FinalEnergyCons!$A$4:$A$10000))*1,[1]OUT_FinalEnergyCons!G$4:G$10000)</f>
        <v>0.56427978735428441</v>
      </c>
      <c r="J1846" s="1" cm="1">
        <f t="array" ref="J1846">SUMPRODUCT(([1]OUT_FinalEnergyCons!$B$4:$B$10000="var_cap")*1,ISNUMBER(SEARCH("RH*-WHELCHP",[1]OUT_FinalEnergyCons!$A$4:$A$10000))*1,[1]OUT_FinalEnergyCons!H$4:H$10000)</f>
        <v>0.90356151668438278</v>
      </c>
      <c r="K1846" s="1" cm="1">
        <f t="array" ref="K1846">SUMPRODUCT(([1]OUT_FinalEnergyCons!$B$4:$B$10000="var_cap")*1,ISNUMBER(SEARCH("RH*-WHELCHP",[1]OUT_FinalEnergyCons!$A$4:$A$10000))*1,[1]OUT_FinalEnergyCons!I$4:I$10000)</f>
        <v>1.15480083672949</v>
      </c>
      <c r="L1846" s="1" cm="1">
        <f t="array" ref="L1846">SUMPRODUCT(([1]OUT_FinalEnergyCons!$B$4:$B$10000="var_cap")*1,ISNUMBER(SEARCH("RH*-WHELCHP",[1]OUT_FinalEnergyCons!$A$4:$A$10000))*1,[1]OUT_FinalEnergyCons!J$4:J$10000)</f>
        <v>1.140293820420839</v>
      </c>
      <c r="M1846" s="1" cm="1">
        <f t="array" ref="M1846">SUMPRODUCT(([1]OUT_FinalEnergyCons!$B$4:$B$10000="var_cap")*1,ISNUMBER(SEARCH("RH*-WHELCHP",[1]OUT_FinalEnergyCons!$A$4:$A$10000))*1,[1]OUT_FinalEnergyCons!K$4:K$10000)</f>
        <v>1.1461534875800279</v>
      </c>
      <c r="N1846" s="1" cm="1">
        <f t="array" ref="N1846">SUMPRODUCT(([1]OUT_FinalEnergyCons!$B$4:$B$10000="var_cap")*1,ISNUMBER(SEARCH("RH*-WHELCHP",[1]OUT_FinalEnergyCons!$A$4:$A$10000))*1,[1]OUT_FinalEnergyCons!L$4:L$10000)</f>
        <v>1.2506279106278479</v>
      </c>
      <c r="O1846" s="1" cm="1">
        <f t="array" ref="O1846">SUMPRODUCT(([1]OUT_FinalEnergyCons!$B$4:$B$10000="var_cap")*1,ISNUMBER(SEARCH("RH*-WHELCHP",[1]OUT_FinalEnergyCons!$A$4:$A$10000))*1,[1]OUT_FinalEnergyCons!M$4:M$10000)</f>
        <v>1.3009670323998308</v>
      </c>
      <c r="P1846" s="1" cm="1">
        <f t="array" ref="P1846">SUMPRODUCT(([1]OUT_FinalEnergyCons!$B$4:$B$10000="var_cap")*1,ISNUMBER(SEARCH("RH*-WHELCHP",[1]OUT_FinalEnergyCons!$A$4:$A$10000))*1,[1]OUT_FinalEnergyCons!N$4:N$10000)</f>
        <v>1.1546878099596414</v>
      </c>
      <c r="Q1846" s="1" cm="1">
        <f t="array" ref="Q1846">SUMPRODUCT(([1]OUT_FinalEnergyCons!$B$4:$B$10000="var_cap")*1,ISNUMBER(SEARCH("RH*-WHELCHP",[1]OUT_FinalEnergyCons!$A$4:$A$10000))*1,[1]OUT_FinalEnergyCons!O$4:O$10000)</f>
        <v>1.271957002432494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0.47737282548517146</v>
      </c>
      <c r="H1847" s="1">
        <f t="shared" ref="H1847" si="2057">H1848</f>
        <v>0.14691371589357571</v>
      </c>
      <c r="I1847" s="1">
        <f t="shared" ref="I1847" si="2058">I1848</f>
        <v>4.1705331914057842E-2</v>
      </c>
      <c r="J1847" s="1">
        <f t="shared" ref="J1847" si="2059">J1848</f>
        <v>1.0961256717439735E-2</v>
      </c>
      <c r="K1847" s="1">
        <f t="shared" ref="K1847:O1847" si="2060">K1848</f>
        <v>3.1864689748789494E-4</v>
      </c>
      <c r="L1847" s="1">
        <f t="shared" si="2060"/>
        <v>3.0617592276814521E-4</v>
      </c>
      <c r="M1847" s="1">
        <f t="shared" si="2060"/>
        <v>1.2296048316468161E-4</v>
      </c>
      <c r="N1847" s="1">
        <f t="shared" si="2060"/>
        <v>2.8480122165430461E-4</v>
      </c>
      <c r="O1847" s="1">
        <f t="shared" si="2060"/>
        <v>3.0615659317245882E-4</v>
      </c>
      <c r="P1847" s="1">
        <f>P1848</f>
        <v>3.189203512747545E-4</v>
      </c>
      <c r="Q1847" s="1">
        <f>Q1848</f>
        <v>3.1962939867533129E-4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0.47737282548517146</v>
      </c>
      <c r="H1848" s="1" cm="1">
        <f t="array" ref="H1848">SUMPRODUCT(([1]OUT_FinalEnergyCons!$B$4:$B$10000="var_cap")*1, (ISNUMBER(SEARCH("RH*-WHLFOBR",[1]OUT_FinalEnergyCons!$A$4:$A$10000)))*1,[1]OUT_FinalEnergyCons!F$4:F$10000)</f>
        <v>0.14691371589357571</v>
      </c>
      <c r="I1848" s="1" cm="1">
        <f t="array" ref="I1848">SUMPRODUCT(([1]OUT_FinalEnergyCons!$B$4:$B$10000="var_cap")*1, (ISNUMBER(SEARCH("RH*-WHLFOBR",[1]OUT_FinalEnergyCons!$A$4:$A$10000)))*1,[1]OUT_FinalEnergyCons!G$4:G$10000)</f>
        <v>4.1705331914057842E-2</v>
      </c>
      <c r="J1848" s="1" cm="1">
        <f t="array" ref="J1848">SUMPRODUCT(([1]OUT_FinalEnergyCons!$B$4:$B$10000="var_cap")*1, (ISNUMBER(SEARCH("RH*-WHLFOBR",[1]OUT_FinalEnergyCons!$A$4:$A$10000)))*1,[1]OUT_FinalEnergyCons!H$4:H$10000)</f>
        <v>1.0961256717439735E-2</v>
      </c>
      <c r="K1848" s="1" cm="1">
        <f t="array" ref="K1848">SUMPRODUCT(([1]OUT_FinalEnergyCons!$B$4:$B$10000="var_cap")*1, (ISNUMBER(SEARCH("RH*-WHLFOBR",[1]OUT_FinalEnergyCons!$A$4:$A$10000)))*1,[1]OUT_FinalEnergyCons!I$4:I$10000)</f>
        <v>3.1864689748789494E-4</v>
      </c>
      <c r="L1848" s="1" cm="1">
        <f t="array" ref="L1848">SUMPRODUCT(([1]OUT_FinalEnergyCons!$B$4:$B$10000="var_cap")*1, (ISNUMBER(SEARCH("RH*-WHLFOBR",[1]OUT_FinalEnergyCons!$A$4:$A$10000)))*1,[1]OUT_FinalEnergyCons!J$4:J$10000)</f>
        <v>3.0617592276814521E-4</v>
      </c>
      <c r="M1848" s="1" cm="1">
        <f t="array" ref="M1848">SUMPRODUCT(([1]OUT_FinalEnergyCons!$B$4:$B$10000="var_cap")*1, (ISNUMBER(SEARCH("RH*-WHLFOBR",[1]OUT_FinalEnergyCons!$A$4:$A$10000)))*1,[1]OUT_FinalEnergyCons!K$4:K$10000)</f>
        <v>1.2296048316468161E-4</v>
      </c>
      <c r="N1848" s="1" cm="1">
        <f t="array" ref="N1848">SUMPRODUCT(([1]OUT_FinalEnergyCons!$B$4:$B$10000="var_cap")*1, (ISNUMBER(SEARCH("RH*-WHLFOBR",[1]OUT_FinalEnergyCons!$A$4:$A$10000)))*1,[1]OUT_FinalEnergyCons!L$4:L$10000)</f>
        <v>2.8480122165430461E-4</v>
      </c>
      <c r="O1848" s="1" cm="1">
        <f t="array" ref="O1848">SUMPRODUCT(([1]OUT_FinalEnergyCons!$B$4:$B$10000="var_cap")*1, (ISNUMBER(SEARCH("RH*-WHLFOBR",[1]OUT_FinalEnergyCons!$A$4:$A$10000)))*1,[1]OUT_FinalEnergyCons!M$4:M$10000)</f>
        <v>3.0615659317245882E-4</v>
      </c>
      <c r="P1848" s="1" cm="1">
        <f t="array" ref="P1848">SUMPRODUCT(([1]OUT_FinalEnergyCons!$B$4:$B$10000="var_cap")*1, (ISNUMBER(SEARCH("RH*-WHLFOBR",[1]OUT_FinalEnergyCons!$A$4:$A$10000)))*1,[1]OUT_FinalEnergyCons!N$4:N$10000)</f>
        <v>3.189203512747545E-4</v>
      </c>
      <c r="Q1848" s="1" cm="1">
        <f t="array" ref="Q1848">SUMPRODUCT(([1]OUT_FinalEnergyCons!$B$4:$B$10000="var_cap")*1, (ISNUMBER(SEARCH("RH*-WHLFOBR",[1]OUT_FinalEnergyCons!$A$4:$A$10000)))*1,[1]OUT_FinalEnergyCons!O$4:O$10000)</f>
        <v>3.1962939867533129E-4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0.4361327649357718</v>
      </c>
      <c r="H1849" s="1">
        <f t="shared" ref="H1849" si="2064">SUM(H1850:H1851)</f>
        <v>0.64173648187553345</v>
      </c>
      <c r="I1849" s="1">
        <f t="shared" ref="I1849" si="2065">SUM(I1850:I1851)</f>
        <v>0.65641908360846846</v>
      </c>
      <c r="J1849" s="1">
        <f t="shared" ref="J1849" si="2066">SUM(J1850:J1851)</f>
        <v>0.51831447139133147</v>
      </c>
      <c r="K1849" s="1">
        <f t="shared" ref="K1849" si="2067">SUM(K1850:K1851)</f>
        <v>0.2491921170236272</v>
      </c>
      <c r="L1849" s="1">
        <f t="shared" ref="L1849:O1849" si="2068">SUM(L1850:L1851)</f>
        <v>0.24088759427943557</v>
      </c>
      <c r="M1849" s="1">
        <f t="shared" si="2068"/>
        <v>0.12242856429459381</v>
      </c>
      <c r="N1849" s="1">
        <f t="shared" si="2068"/>
        <v>0.11154468724696642</v>
      </c>
      <c r="O1849" s="1">
        <f t="shared" si="2068"/>
        <v>0.101730164981819</v>
      </c>
      <c r="P1849" s="1">
        <f>SUM(P1850:P1851)</f>
        <v>0.10337562492890709</v>
      </c>
      <c r="Q1849" s="1">
        <f>SUM(Q1850:Q1851)</f>
        <v>9.414172015791579E-2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0.43611428241659189</v>
      </c>
      <c r="H1850" s="1" cm="1">
        <f t="array" ref="H1850">SUMPRODUCT(([1]OUT_FinalEnergyCons!$B$4:$B$10000="var_cap")*1, (ISNUMBER(SEARCH("RH*-WHNGABR",[1]OUT_FinalEnergyCons!$A$4:$A$10000)))*1,[1]OUT_FinalEnergyCons!F$4:F$10000)</f>
        <v>0.64050552228446334</v>
      </c>
      <c r="I1850" s="1" cm="1">
        <f t="array" ref="I1850">SUMPRODUCT(([1]OUT_FinalEnergyCons!$B$4:$B$10000="var_cap")*1, (ISNUMBER(SEARCH("RH*-WHNGABR",[1]OUT_FinalEnergyCons!$A$4:$A$10000)))*1,[1]OUT_FinalEnergyCons!G$4:G$10000)</f>
        <v>0.65516264208191366</v>
      </c>
      <c r="J1850" s="1" cm="1">
        <f t="array" ref="J1850">SUMPRODUCT(([1]OUT_FinalEnergyCons!$B$4:$B$10000="var_cap")*1, (ISNUMBER(SEARCH("RH*-WHNGABR",[1]OUT_FinalEnergyCons!$A$4:$A$10000)))*1,[1]OUT_FinalEnergyCons!H$4:H$10000)</f>
        <v>0.46532241665610347</v>
      </c>
      <c r="K1850" s="1" cm="1">
        <f t="array" ref="K1850">SUMPRODUCT(([1]OUT_FinalEnergyCons!$B$4:$B$10000="var_cap")*1, (ISNUMBER(SEARCH("RH*-WHNGABR",[1]OUT_FinalEnergyCons!$A$4:$A$10000)))*1,[1]OUT_FinalEnergyCons!I$4:I$10000)</f>
        <v>0.19711696366653617</v>
      </c>
      <c r="L1850" s="1" cm="1">
        <f t="array" ref="L1850">SUMPRODUCT(([1]OUT_FinalEnergyCons!$B$4:$B$10000="var_cap")*1, (ISNUMBER(SEARCH("RH*-WHNGABR",[1]OUT_FinalEnergyCons!$A$4:$A$10000)))*1,[1]OUT_FinalEnergyCons!J$4:J$10000)</f>
        <v>0.15072519109728449</v>
      </c>
      <c r="M1850" s="1" cm="1">
        <f t="array" ref="M1850">SUMPRODUCT(([1]OUT_FinalEnergyCons!$B$4:$B$10000="var_cap")*1, (ISNUMBER(SEARCH("RH*-WHNGABR",[1]OUT_FinalEnergyCons!$A$4:$A$10000)))*1,[1]OUT_FinalEnergyCons!K$4:K$10000)</f>
        <v>7.411488347554665E-2</v>
      </c>
      <c r="N1850" s="1" cm="1">
        <f t="array" ref="N1850">SUMPRODUCT(([1]OUT_FinalEnergyCons!$B$4:$B$10000="var_cap")*1, (ISNUMBER(SEARCH("RH*-WHNGABR",[1]OUT_FinalEnergyCons!$A$4:$A$10000)))*1,[1]OUT_FinalEnergyCons!L$4:L$10000)</f>
        <v>6.5247825745712557E-2</v>
      </c>
      <c r="O1850" s="1" cm="1">
        <f t="array" ref="O1850">SUMPRODUCT(([1]OUT_FinalEnergyCons!$B$4:$B$10000="var_cap")*1, (ISNUMBER(SEARCH("RH*-WHNGABR",[1]OUT_FinalEnergyCons!$A$4:$A$10000)))*1,[1]OUT_FinalEnergyCons!M$4:M$10000)</f>
        <v>5.6569541810907897E-2</v>
      </c>
      <c r="P1850" s="1" cm="1">
        <f t="array" ref="P1850">SUMPRODUCT(([1]OUT_FinalEnergyCons!$B$4:$B$10000="var_cap")*1, (ISNUMBER(SEARCH("RH*-WHNGABR",[1]OUT_FinalEnergyCons!$A$4:$A$10000)))*1,[1]OUT_FinalEnergyCons!N$4:N$10000)</f>
        <v>5.7035328245640025E-2</v>
      </c>
      <c r="Q1850" s="1" cm="1">
        <f t="array" ref="Q1850">SUMPRODUCT(([1]OUT_FinalEnergyCons!$B$4:$B$10000="var_cap")*1, (ISNUMBER(SEARCH("RH*-WHNGABR",[1]OUT_FinalEnergyCons!$A$4:$A$10000)))*1,[1]OUT_FinalEnergyCons!O$4:O$10000)</f>
        <v>4.7471337920909129E-2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1.8482519179882679E-5</v>
      </c>
      <c r="H1851" s="1" cm="1">
        <f t="array" ref="H1851">SUMPRODUCT(([1]OUT_FinalEnergyCons!$B$4:$B$10000="var_cap")*1,ISNUMBER(SEARCH("RH*-WHngahp",[1]OUT_FinalEnergyCons!$A$4:$A$10000))*1,[1]OUT_FinalEnergyCons!F$4:F$10000)</f>
        <v>1.2309595910701128E-3</v>
      </c>
      <c r="I1851" s="1" cm="1">
        <f t="array" ref="I1851">SUMPRODUCT(([1]OUT_FinalEnergyCons!$B$4:$B$10000="var_cap")*1,ISNUMBER(SEARCH("RH*-WHngahp",[1]OUT_FinalEnergyCons!$A$4:$A$10000))*1,[1]OUT_FinalEnergyCons!G$4:G$10000)</f>
        <v>1.2564415265547849E-3</v>
      </c>
      <c r="J1851" s="1" cm="1">
        <f t="array" ref="J1851">SUMPRODUCT(([1]OUT_FinalEnergyCons!$B$4:$B$10000="var_cap")*1,ISNUMBER(SEARCH("RH*-WHngahp",[1]OUT_FinalEnergyCons!$A$4:$A$10000))*1,[1]OUT_FinalEnergyCons!H$4:H$10000)</f>
        <v>5.2992054735228035E-2</v>
      </c>
      <c r="K1851" s="1" cm="1">
        <f t="array" ref="K1851">SUMPRODUCT(([1]OUT_FinalEnergyCons!$B$4:$B$10000="var_cap")*1,ISNUMBER(SEARCH("RH*-WHngahp",[1]OUT_FinalEnergyCons!$A$4:$A$10000))*1,[1]OUT_FinalEnergyCons!I$4:I$10000)</f>
        <v>5.2075153357091022E-2</v>
      </c>
      <c r="L1851" s="1" cm="1">
        <f t="array" ref="L1851">SUMPRODUCT(([1]OUT_FinalEnergyCons!$B$4:$B$10000="var_cap")*1,ISNUMBER(SEARCH("RH*-WHngahp",[1]OUT_FinalEnergyCons!$A$4:$A$10000))*1,[1]OUT_FinalEnergyCons!J$4:J$10000)</f>
        <v>9.016240318215106E-2</v>
      </c>
      <c r="M1851" s="1" cm="1">
        <f t="array" ref="M1851">SUMPRODUCT(([1]OUT_FinalEnergyCons!$B$4:$B$10000="var_cap")*1,ISNUMBER(SEARCH("RH*-WHngahp",[1]OUT_FinalEnergyCons!$A$4:$A$10000))*1,[1]OUT_FinalEnergyCons!K$4:K$10000)</f>
        <v>4.8313680819047168E-2</v>
      </c>
      <c r="N1851" s="1" cm="1">
        <f t="array" ref="N1851">SUMPRODUCT(([1]OUT_FinalEnergyCons!$B$4:$B$10000="var_cap")*1,ISNUMBER(SEARCH("RH*-WHngahp",[1]OUT_FinalEnergyCons!$A$4:$A$10000))*1,[1]OUT_FinalEnergyCons!L$4:L$10000)</f>
        <v>4.629686150125386E-2</v>
      </c>
      <c r="O1851" s="1" cm="1">
        <f t="array" ref="O1851">SUMPRODUCT(([1]OUT_FinalEnergyCons!$B$4:$B$10000="var_cap")*1,ISNUMBER(SEARCH("RH*-WHngahp",[1]OUT_FinalEnergyCons!$A$4:$A$10000))*1,[1]OUT_FinalEnergyCons!M$4:M$10000)</f>
        <v>4.5160623170911095E-2</v>
      </c>
      <c r="P1851" s="1" cm="1">
        <f t="array" ref="P1851">SUMPRODUCT(([1]OUT_FinalEnergyCons!$B$4:$B$10000="var_cap")*1,ISNUMBER(SEARCH("RH*-WHngahp",[1]OUT_FinalEnergyCons!$A$4:$A$10000))*1,[1]OUT_FinalEnergyCons!N$4:N$10000)</f>
        <v>4.6340296683267071E-2</v>
      </c>
      <c r="Q1851" s="1" cm="1">
        <f t="array" ref="Q1851">SUMPRODUCT(([1]OUT_FinalEnergyCons!$B$4:$B$10000="var_cap")*1,ISNUMBER(SEARCH("RH*-WHngahp",[1]OUT_FinalEnergyCons!$A$4:$A$10000))*1,[1]OUT_FinalEnergyCons!O$4:O$10000)</f>
        <v>4.6670382237006661E-2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4.0475887660731104E-2</v>
      </c>
      <c r="H1854" s="1">
        <f t="shared" ref="H1854" si="2080">H1855</f>
        <v>4.0406814002725645E-2</v>
      </c>
      <c r="I1854" s="1">
        <f t="shared" ref="I1854" si="2081">I1855</f>
        <v>4.0315285513377222E-2</v>
      </c>
      <c r="J1854" s="1">
        <f t="shared" ref="J1854" si="2082">J1855</f>
        <v>1.7061952013614674E-2</v>
      </c>
      <c r="K1854" s="1">
        <f t="shared" ref="K1854:O1854" si="2083">K1855</f>
        <v>1.5106820182715005E-2</v>
      </c>
      <c r="L1854" s="1">
        <f t="shared" si="2083"/>
        <v>1.5150652718425384E-2</v>
      </c>
      <c r="M1854" s="1">
        <f t="shared" si="2083"/>
        <v>2.0759522596192632E-2</v>
      </c>
      <c r="N1854" s="1">
        <f t="shared" si="2083"/>
        <v>1.2682242750852762E-2</v>
      </c>
      <c r="O1854" s="1">
        <f t="shared" si="2083"/>
        <v>1.1161751622063868E-2</v>
      </c>
      <c r="P1854" s="1">
        <f>P1855</f>
        <v>8.4212610640595504E-3</v>
      </c>
      <c r="Q1854" s="1">
        <f>Q1855</f>
        <v>7.200069387556819E-3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4.0475887660731104E-2</v>
      </c>
      <c r="H1855" s="1" cm="1">
        <f t="array" ref="H1855">SUMPRODUCT(([1]OUT_FinalEnergyCons!$B$4:$B$10000="var_cap")*1, (ISNUMBER(SEARCH("RH*-WHWODBR",[1]OUT_FinalEnergyCons!$A$4:$A$10000)))*1,[1]OUT_FinalEnergyCons!F$4:F$10000)</f>
        <v>4.0406814002725645E-2</v>
      </c>
      <c r="I1855" s="1" cm="1">
        <f t="array" ref="I1855">SUMPRODUCT(([1]OUT_FinalEnergyCons!$B$4:$B$10000="var_cap")*1, (ISNUMBER(SEARCH("RH*-WHWODBR",[1]OUT_FinalEnergyCons!$A$4:$A$10000)))*1,[1]OUT_FinalEnergyCons!G$4:G$10000)</f>
        <v>4.0315285513377222E-2</v>
      </c>
      <c r="J1855" s="1" cm="1">
        <f t="array" ref="J1855">SUMPRODUCT(([1]OUT_FinalEnergyCons!$B$4:$B$10000="var_cap")*1, (ISNUMBER(SEARCH("RH*-WHWODBR",[1]OUT_FinalEnergyCons!$A$4:$A$10000)))*1,[1]OUT_FinalEnergyCons!H$4:H$10000)</f>
        <v>1.7061952013614674E-2</v>
      </c>
      <c r="K1855" s="1" cm="1">
        <f t="array" ref="K1855">SUMPRODUCT(([1]OUT_FinalEnergyCons!$B$4:$B$10000="var_cap")*1, (ISNUMBER(SEARCH("RH*-WHWODBR",[1]OUT_FinalEnergyCons!$A$4:$A$10000)))*1,[1]OUT_FinalEnergyCons!I$4:I$10000)</f>
        <v>1.5106820182715005E-2</v>
      </c>
      <c r="L1855" s="1" cm="1">
        <f t="array" ref="L1855">SUMPRODUCT(([1]OUT_FinalEnergyCons!$B$4:$B$10000="var_cap")*1, (ISNUMBER(SEARCH("RH*-WHWODBR",[1]OUT_FinalEnergyCons!$A$4:$A$10000)))*1,[1]OUT_FinalEnergyCons!J$4:J$10000)</f>
        <v>1.5150652718425384E-2</v>
      </c>
      <c r="M1855" s="1" cm="1">
        <f t="array" ref="M1855">SUMPRODUCT(([1]OUT_FinalEnergyCons!$B$4:$B$10000="var_cap")*1, (ISNUMBER(SEARCH("RH*-WHWODBR",[1]OUT_FinalEnergyCons!$A$4:$A$10000)))*1,[1]OUT_FinalEnergyCons!K$4:K$10000)</f>
        <v>2.0759522596192632E-2</v>
      </c>
      <c r="N1855" s="1" cm="1">
        <f t="array" ref="N1855">SUMPRODUCT(([1]OUT_FinalEnergyCons!$B$4:$B$10000="var_cap")*1, (ISNUMBER(SEARCH("RH*-WHWODBR",[1]OUT_FinalEnergyCons!$A$4:$A$10000)))*1,[1]OUT_FinalEnergyCons!L$4:L$10000)</f>
        <v>1.2682242750852762E-2</v>
      </c>
      <c r="O1855" s="1" cm="1">
        <f t="array" ref="O1855">SUMPRODUCT(([1]OUT_FinalEnergyCons!$B$4:$B$10000="var_cap")*1, (ISNUMBER(SEARCH("RH*-WHWODBR",[1]OUT_FinalEnergyCons!$A$4:$A$10000)))*1,[1]OUT_FinalEnergyCons!M$4:M$10000)</f>
        <v>1.1161751622063868E-2</v>
      </c>
      <c r="P1855" s="1" cm="1">
        <f t="array" ref="P1855">SUMPRODUCT(([1]OUT_FinalEnergyCons!$B$4:$B$10000="var_cap")*1, (ISNUMBER(SEARCH("RH*-WHWODBR",[1]OUT_FinalEnergyCons!$A$4:$A$10000)))*1,[1]OUT_FinalEnergyCons!N$4:N$10000)</f>
        <v>8.4212610640595504E-3</v>
      </c>
      <c r="Q1855" s="1" cm="1">
        <f t="array" ref="Q1855">SUMPRODUCT(([1]OUT_FinalEnergyCons!$B$4:$B$10000="var_cap")*1, (ISNUMBER(SEARCH("RH*-WHWODBR",[1]OUT_FinalEnergyCons!$A$4:$A$10000)))*1,[1]OUT_FinalEnergyCons!O$4:O$10000)</f>
        <v>7.200069387556819E-3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1.3222502153256155E-2</v>
      </c>
      <c r="H1856" s="1">
        <f t="shared" ref="H1856" si="2087">H1857</f>
        <v>1.3200131992861117E-2</v>
      </c>
      <c r="I1856" s="1">
        <f t="shared" ref="I1856" si="2088">I1857</f>
        <v>1.3196565427236732E-2</v>
      </c>
      <c r="J1856" s="1">
        <f t="shared" ref="J1856" si="2089">J1857</f>
        <v>9.648063966067575E-3</v>
      </c>
      <c r="K1856" s="1">
        <f t="shared" ref="K1856:O1856" si="2090">K1857</f>
        <v>9.8745346735556877E-3</v>
      </c>
      <c r="L1856" s="1">
        <f t="shared" si="2090"/>
        <v>1.010474641643087E-2</v>
      </c>
      <c r="M1856" s="1">
        <f t="shared" si="2090"/>
        <v>1.1024839284652518E-2</v>
      </c>
      <c r="N1856" s="1">
        <f t="shared" si="2090"/>
        <v>1.044227199349791E-2</v>
      </c>
      <c r="O1856" s="1">
        <f t="shared" si="2090"/>
        <v>1.0476400421896685E-2</v>
      </c>
      <c r="P1856" s="1">
        <f>P1857</f>
        <v>1.0664007850883969E-2</v>
      </c>
      <c r="Q1856" s="1">
        <f>Q1857</f>
        <v>1.1099897653647068E-2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1.3222502153256155E-2</v>
      </c>
      <c r="H1857" s="1" cm="1">
        <f t="array" ref="H1857">SUMPRODUCT(([1]OUT_FinalEnergyCons!$B$4:$B$10000="var_cap")*1, (ISNUMBER(SEARCH("RH*-WHPLTBR",[1]OUT_FinalEnergyCons!$A$4:$A$10000)))*1,[1]OUT_FinalEnergyCons!F$4:F$10000)</f>
        <v>1.3200131992861117E-2</v>
      </c>
      <c r="I1857" s="1" cm="1">
        <f t="array" ref="I1857">SUMPRODUCT(([1]OUT_FinalEnergyCons!$B$4:$B$10000="var_cap")*1, (ISNUMBER(SEARCH("RH*-WHPLTBR",[1]OUT_FinalEnergyCons!$A$4:$A$10000)))*1,[1]OUT_FinalEnergyCons!G$4:G$10000)</f>
        <v>1.3196565427236732E-2</v>
      </c>
      <c r="J1857" s="1" cm="1">
        <f t="array" ref="J1857">SUMPRODUCT(([1]OUT_FinalEnergyCons!$B$4:$B$10000="var_cap")*1, (ISNUMBER(SEARCH("RH*-WHPLTBR",[1]OUT_FinalEnergyCons!$A$4:$A$10000)))*1,[1]OUT_FinalEnergyCons!H$4:H$10000)</f>
        <v>9.648063966067575E-3</v>
      </c>
      <c r="K1857" s="1" cm="1">
        <f t="array" ref="K1857">SUMPRODUCT(([1]OUT_FinalEnergyCons!$B$4:$B$10000="var_cap")*1, (ISNUMBER(SEARCH("RH*-WHPLTBR",[1]OUT_FinalEnergyCons!$A$4:$A$10000)))*1,[1]OUT_FinalEnergyCons!I$4:I$10000)</f>
        <v>9.8745346735556877E-3</v>
      </c>
      <c r="L1857" s="1" cm="1">
        <f t="array" ref="L1857">SUMPRODUCT(([1]OUT_FinalEnergyCons!$B$4:$B$10000="var_cap")*1, (ISNUMBER(SEARCH("RH*-WHPLTBR",[1]OUT_FinalEnergyCons!$A$4:$A$10000)))*1,[1]OUT_FinalEnergyCons!J$4:J$10000)</f>
        <v>1.010474641643087E-2</v>
      </c>
      <c r="M1857" s="1" cm="1">
        <f t="array" ref="M1857">SUMPRODUCT(([1]OUT_FinalEnergyCons!$B$4:$B$10000="var_cap")*1, (ISNUMBER(SEARCH("RH*-WHPLTBR",[1]OUT_FinalEnergyCons!$A$4:$A$10000)))*1,[1]OUT_FinalEnergyCons!K$4:K$10000)</f>
        <v>1.1024839284652518E-2</v>
      </c>
      <c r="N1857" s="1" cm="1">
        <f t="array" ref="N1857">SUMPRODUCT(([1]OUT_FinalEnergyCons!$B$4:$B$10000="var_cap")*1, (ISNUMBER(SEARCH("RH*-WHPLTBR",[1]OUT_FinalEnergyCons!$A$4:$A$10000)))*1,[1]OUT_FinalEnergyCons!L$4:L$10000)</f>
        <v>1.044227199349791E-2</v>
      </c>
      <c r="O1857" s="1" cm="1">
        <f t="array" ref="O1857">SUMPRODUCT(([1]OUT_FinalEnergyCons!$B$4:$B$10000="var_cap")*1, (ISNUMBER(SEARCH("RH*-WHPLTBR",[1]OUT_FinalEnergyCons!$A$4:$A$10000)))*1,[1]OUT_FinalEnergyCons!M$4:M$10000)</f>
        <v>1.0476400421896685E-2</v>
      </c>
      <c r="P1857" s="1" cm="1">
        <f t="array" ref="P1857">SUMPRODUCT(([1]OUT_FinalEnergyCons!$B$4:$B$10000="var_cap")*1, (ISNUMBER(SEARCH("RH*-WHPLTBR",[1]OUT_FinalEnergyCons!$A$4:$A$10000)))*1,[1]OUT_FinalEnergyCons!N$4:N$10000)</f>
        <v>1.0664007850883969E-2</v>
      </c>
      <c r="Q1857" s="1" cm="1">
        <f t="array" ref="Q1857">SUMPRODUCT(([1]OUT_FinalEnergyCons!$B$4:$B$10000="var_cap")*1, (ISNUMBER(SEARCH("RH*-WHPLTBR",[1]OUT_FinalEnergyCons!$A$4:$A$10000)))*1,[1]OUT_FinalEnergyCons!O$4:O$10000)</f>
        <v>1.1099897653647068E-2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0.33277049939453396</v>
      </c>
      <c r="H1858" s="1">
        <f t="shared" ref="H1858" si="2094">H1859</f>
        <v>0.33279983726784057</v>
      </c>
      <c r="I1858" s="1">
        <f t="shared" ref="I1858" si="2095">I1859</f>
        <v>0.33324651152603291</v>
      </c>
      <c r="J1858" s="1">
        <f t="shared" ref="J1858" si="2096">J1859</f>
        <v>0.1670661761195224</v>
      </c>
      <c r="K1858" s="1">
        <f t="shared" ref="K1858:O1858" si="2097">K1859</f>
        <v>0.50103242680293403</v>
      </c>
      <c r="L1858" s="1">
        <f t="shared" si="2097"/>
        <v>0.84009078064815801</v>
      </c>
      <c r="M1858" s="1">
        <f t="shared" si="2097"/>
        <v>1.08956753397832</v>
      </c>
      <c r="N1858" s="1">
        <f t="shared" si="2097"/>
        <v>0.67112287622453803</v>
      </c>
      <c r="O1858" s="1">
        <f t="shared" si="2097"/>
        <v>0.30888511653365203</v>
      </c>
      <c r="P1858" s="1">
        <f>P1859</f>
        <v>0.40651738329749498</v>
      </c>
      <c r="Q1858" s="1">
        <f>Q1859</f>
        <v>0.35191969862217698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0.33277049939453396</v>
      </c>
      <c r="H1859" s="1" cm="1">
        <f t="array" ref="H1859">SUMPRODUCT(([1]OUT_FinalEnergyCons!$B$4:$B$10000="var_cap")*1, (ISNUMBER(SEARCH("RH*-WHSOLBR",[1]OUT_FinalEnergyCons!$A$4:$A$10000)))*1,[1]OUT_FinalEnergyCons!F$4:F$10000)</f>
        <v>0.33279983726784057</v>
      </c>
      <c r="I1859" s="1" cm="1">
        <f t="array" ref="I1859">SUMPRODUCT(([1]OUT_FinalEnergyCons!$B$4:$B$10000="var_cap")*1, (ISNUMBER(SEARCH("RH*-WHSOLBR",[1]OUT_FinalEnergyCons!$A$4:$A$10000)))*1,[1]OUT_FinalEnergyCons!G$4:G$10000)</f>
        <v>0.33324651152603291</v>
      </c>
      <c r="J1859" s="1" cm="1">
        <f t="array" ref="J1859">SUMPRODUCT(([1]OUT_FinalEnergyCons!$B$4:$B$10000="var_cap")*1, (ISNUMBER(SEARCH("RH*-WHSOLBR",[1]OUT_FinalEnergyCons!$A$4:$A$10000)))*1,[1]OUT_FinalEnergyCons!H$4:H$10000)</f>
        <v>0.1670661761195224</v>
      </c>
      <c r="K1859" s="1" cm="1">
        <f t="array" ref="K1859">SUMPRODUCT(([1]OUT_FinalEnergyCons!$B$4:$B$10000="var_cap")*1, (ISNUMBER(SEARCH("RH*-WHSOLBR",[1]OUT_FinalEnergyCons!$A$4:$A$10000)))*1,[1]OUT_FinalEnergyCons!I$4:I$10000)</f>
        <v>0.50103242680293403</v>
      </c>
      <c r="L1859" s="1" cm="1">
        <f t="array" ref="L1859">SUMPRODUCT(([1]OUT_FinalEnergyCons!$B$4:$B$10000="var_cap")*1, (ISNUMBER(SEARCH("RH*-WHSOLBR",[1]OUT_FinalEnergyCons!$A$4:$A$10000)))*1,[1]OUT_FinalEnergyCons!J$4:J$10000)</f>
        <v>0.84009078064815801</v>
      </c>
      <c r="M1859" s="1" cm="1">
        <f t="array" ref="M1859">SUMPRODUCT(([1]OUT_FinalEnergyCons!$B$4:$B$10000="var_cap")*1, (ISNUMBER(SEARCH("RH*-WHSOLBR",[1]OUT_FinalEnergyCons!$A$4:$A$10000)))*1,[1]OUT_FinalEnergyCons!K$4:K$10000)</f>
        <v>1.08956753397832</v>
      </c>
      <c r="N1859" s="1" cm="1">
        <f t="array" ref="N1859">SUMPRODUCT(([1]OUT_FinalEnergyCons!$B$4:$B$10000="var_cap")*1, (ISNUMBER(SEARCH("RH*-WHSOLBR",[1]OUT_FinalEnergyCons!$A$4:$A$10000)))*1,[1]OUT_FinalEnergyCons!L$4:L$10000)</f>
        <v>0.67112287622453803</v>
      </c>
      <c r="O1859" s="1" cm="1">
        <f t="array" ref="O1859">SUMPRODUCT(([1]OUT_FinalEnergyCons!$B$4:$B$10000="var_cap")*1, (ISNUMBER(SEARCH("RH*-WHSOLBR",[1]OUT_FinalEnergyCons!$A$4:$A$10000)))*1,[1]OUT_FinalEnergyCons!M$4:M$10000)</f>
        <v>0.30888511653365203</v>
      </c>
      <c r="P1859" s="1" cm="1">
        <f t="array" ref="P1859">SUMPRODUCT(([1]OUT_FinalEnergyCons!$B$4:$B$10000="var_cap")*1, (ISNUMBER(SEARCH("RH*-WHSOLBR",[1]OUT_FinalEnergyCons!$A$4:$A$10000)))*1,[1]OUT_FinalEnergyCons!N$4:N$10000)</f>
        <v>0.40651738329749498</v>
      </c>
      <c r="Q1859" s="1" cm="1">
        <f t="array" ref="Q1859">SUMPRODUCT(([1]OUT_FinalEnergyCons!$B$4:$B$10000="var_cap")*1, (ISNUMBER(SEARCH("RH*-WHSOLBR",[1]OUT_FinalEnergyCons!$A$4:$A$10000)))*1,[1]OUT_FinalEnergyCons!O$4:O$10000)</f>
        <v>0.35191969862217698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3.6051076347905111</v>
      </c>
      <c r="G1862" s="17">
        <f t="shared" ref="G1862:K1862" si="2106">SUM(G1863,G1866,G1869,G1873,G1875,G1877,G1879,G1881,G1883)</f>
        <v>3.7430521893969173</v>
      </c>
      <c r="H1862" s="17">
        <f t="shared" si="2106"/>
        <v>3.6168484669480407</v>
      </c>
      <c r="I1862" s="17">
        <f t="shared" si="2106"/>
        <v>4.3458369702880537</v>
      </c>
      <c r="J1862" s="17">
        <f t="shared" si="2106"/>
        <v>3.9576974340614539</v>
      </c>
      <c r="K1862" s="17">
        <f t="shared" si="2106"/>
        <v>3.6485461636913401</v>
      </c>
      <c r="L1862" s="17">
        <f t="shared" ref="L1862:O1862" si="2107">SUM(L1863,L1866,L1869,L1873,L1875,L1877,L1879,L1881,L1883)</f>
        <v>3.3204581764963845</v>
      </c>
      <c r="M1862" s="17">
        <f t="shared" si="2107"/>
        <v>3.0522765371623342</v>
      </c>
      <c r="N1862" s="17">
        <f t="shared" si="2107"/>
        <v>3.0604242969187458</v>
      </c>
      <c r="O1862" s="17">
        <f t="shared" si="2107"/>
        <v>3.2303124239103926</v>
      </c>
      <c r="P1862" s="17">
        <f>SUM(P1863,P1866,P1869,P1873,P1875,P1877,P1879,P1881,P1883)</f>
        <v>3.1481522558627257</v>
      </c>
      <c r="Q1862" s="17">
        <f>SUM(Q1863,Q1866,Q1869,Q1873,Q1875,Q1877,Q1879,Q1881,Q1883)</f>
        <v>3.1477281095329475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0.81360852966410313</v>
      </c>
      <c r="H1863" s="18">
        <f t="shared" si="2108"/>
        <v>0.95373412536663449</v>
      </c>
      <c r="I1863" s="18">
        <f t="shared" si="2108"/>
        <v>1.6942053480925681</v>
      </c>
      <c r="J1863" s="18">
        <f t="shared" si="2108"/>
        <v>1.7791531889086156</v>
      </c>
      <c r="K1863" s="18">
        <f t="shared" si="2108"/>
        <v>1.8538281929616498</v>
      </c>
      <c r="L1863" s="18">
        <f t="shared" ref="L1863:O1863" si="2109">SUM(L1864:L1865)</f>
        <v>1.7644159383331113</v>
      </c>
      <c r="M1863" s="18">
        <f t="shared" si="2109"/>
        <v>1.8936548774830539</v>
      </c>
      <c r="N1863" s="18">
        <f t="shared" si="2109"/>
        <v>1.8783851940186684</v>
      </c>
      <c r="O1863" s="18">
        <f t="shared" si="2109"/>
        <v>1.8572034371562007</v>
      </c>
      <c r="P1863" s="18">
        <f>SUM(P1864:P1865)</f>
        <v>1.9101226180480406</v>
      </c>
      <c r="Q1863" s="18">
        <f>SUM(Q1864:Q1865)</f>
        <v>1.9266369101681051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0.73645468765992983</v>
      </c>
      <c r="H1864" s="1" cm="1">
        <f t="array" ref="H1864">SUMPRODUCT(([1]OUT_FinalEnergyCons!$B$4:$B$10000="Var_cap")*1,  (ISNUMBER(SEARCH("ITOT-SWHELCBR",[1]OUT_FinalEnergyCons!$A$4:$A$10000)))*1,[1]OUT_FinalEnergyCons!F$4:F$10000)</f>
        <v>0.75959723275515045</v>
      </c>
      <c r="I1864" s="1" cm="1">
        <f t="array" ref="I1864">SUMPRODUCT(([1]OUT_FinalEnergyCons!$B$4:$B$10000="Var_cap")*1,  (ISNUMBER(SEARCH("ITOT-SWHELCBR",[1]OUT_FinalEnergyCons!$A$4:$A$10000)))*1,[1]OUT_FinalEnergyCons!G$4:G$10000)</f>
        <v>1.3675983854601148</v>
      </c>
      <c r="J1864" s="1" cm="1">
        <f t="array" ref="J1864">SUMPRODUCT(([1]OUT_FinalEnergyCons!$B$4:$B$10000="Var_cap")*1,  (ISNUMBER(SEARCH("ITOT-SWHELCBR",[1]OUT_FinalEnergyCons!$A$4:$A$10000)))*1,[1]OUT_FinalEnergyCons!H$4:H$10000)</f>
        <v>1.3569034681420264</v>
      </c>
      <c r="K1864" s="1" cm="1">
        <f t="array" ref="K1864">SUMPRODUCT(([1]OUT_FinalEnergyCons!$B$4:$B$10000="Var_cap")*1,  (ISNUMBER(SEARCH("ITOT-SWHELCBR",[1]OUT_FinalEnergyCons!$A$4:$A$10000)))*1,[1]OUT_FinalEnergyCons!I$4:I$10000)</f>
        <v>1.3276678011524121</v>
      </c>
      <c r="L1864" s="1" cm="1">
        <f t="array" ref="L1864">SUMPRODUCT(([1]OUT_FinalEnergyCons!$B$4:$B$10000="Var_cap")*1,  (ISNUMBER(SEARCH("ITOT-SWHELCBR",[1]OUT_FinalEnergyCons!$A$4:$A$10000)))*1,[1]OUT_FinalEnergyCons!J$4:J$10000)</f>
        <v>1.1380675793365702</v>
      </c>
      <c r="M1864" s="1" cm="1">
        <f t="array" ref="M1864">SUMPRODUCT(([1]OUT_FinalEnergyCons!$B$4:$B$10000="Var_cap")*1,  (ISNUMBER(SEARCH("ITOT-SWHELCBR",[1]OUT_FinalEnergyCons!$A$4:$A$10000)))*1,[1]OUT_FinalEnergyCons!K$4:K$10000)</f>
        <v>1.1492483602195442</v>
      </c>
      <c r="N1864" s="1" cm="1">
        <f t="array" ref="N1864">SUMPRODUCT(([1]OUT_FinalEnergyCons!$B$4:$B$10000="Var_cap")*1,  (ISNUMBER(SEARCH("ITOT-SWHELCBR",[1]OUT_FinalEnergyCons!$A$4:$A$10000)))*1,[1]OUT_FinalEnergyCons!L$4:L$10000)</f>
        <v>1.1546320947140678</v>
      </c>
      <c r="O1864" s="1" cm="1">
        <f t="array" ref="O1864">SUMPRODUCT(([1]OUT_FinalEnergyCons!$B$4:$B$10000="Var_cap")*1,  (ISNUMBER(SEARCH("ITOT-SWHELCBR",[1]OUT_FinalEnergyCons!$A$4:$A$10000)))*1,[1]OUT_FinalEnergyCons!M$4:M$10000)</f>
        <v>1.1365014420603985</v>
      </c>
      <c r="P1864" s="1" cm="1">
        <f t="array" ref="P1864">SUMPRODUCT(([1]OUT_FinalEnergyCons!$B$4:$B$10000="Var_cap")*1,  (ISNUMBER(SEARCH("ITOT-SWHELCBR",[1]OUT_FinalEnergyCons!$A$4:$A$10000)))*1,[1]OUT_FinalEnergyCons!N$4:N$10000)</f>
        <v>1.1941124069849782</v>
      </c>
      <c r="Q1864" s="1" cm="1">
        <f t="array" ref="Q1864">SUMPRODUCT(([1]OUT_FinalEnergyCons!$B$4:$B$10000="Var_cap")*1,  (ISNUMBER(SEARCH("ITOT-SWHELCBR",[1]OUT_FinalEnergyCons!$A$4:$A$10000)))*1,[1]OUT_FinalEnergyCons!O$4:O$10000)</f>
        <v>1.2104037956368576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7.7153842004173287E-2</v>
      </c>
      <c r="H1865" s="1" cm="1">
        <f t="array" ref="H1865">SUMPRODUCT(([1]OUT_FinalEnergyCons!$B$4:$B$10000="Var_cap")*1,  (ISNUMBER(SEARCH("ITOT-SWHELCHP",[1]OUT_FinalEnergyCons!$A$4:$A$10000)))*1,[1]OUT_FinalEnergyCons!F$4:F$10000)</f>
        <v>0.19413689261148398</v>
      </c>
      <c r="I1865" s="1" cm="1">
        <f t="array" ref="I1865">SUMPRODUCT(([1]OUT_FinalEnergyCons!$B$4:$B$10000="Var_cap")*1,  (ISNUMBER(SEARCH("ITOT-SWHELCHP",[1]OUT_FinalEnergyCons!$A$4:$A$10000)))*1,[1]OUT_FinalEnergyCons!G$4:G$10000)</f>
        <v>0.32660696263245326</v>
      </c>
      <c r="J1865" s="1" cm="1">
        <f t="array" ref="J1865">SUMPRODUCT(([1]OUT_FinalEnergyCons!$B$4:$B$10000="Var_cap")*1,  (ISNUMBER(SEARCH("ITOT-SWHELCHP",[1]OUT_FinalEnergyCons!$A$4:$A$10000)))*1,[1]OUT_FinalEnergyCons!H$4:H$10000)</f>
        <v>0.42224972076658918</v>
      </c>
      <c r="K1865" s="1" cm="1">
        <f t="array" ref="K1865">SUMPRODUCT(([1]OUT_FinalEnergyCons!$B$4:$B$10000="Var_cap")*1,  (ISNUMBER(SEARCH("ITOT-SWHELCHP",[1]OUT_FinalEnergyCons!$A$4:$A$10000)))*1,[1]OUT_FinalEnergyCons!I$4:I$10000)</f>
        <v>0.52616039180923768</v>
      </c>
      <c r="L1865" s="1" cm="1">
        <f t="array" ref="L1865">SUMPRODUCT(([1]OUT_FinalEnergyCons!$B$4:$B$10000="Var_cap")*1,  (ISNUMBER(SEARCH("ITOT-SWHELCHP",[1]OUT_FinalEnergyCons!$A$4:$A$10000)))*1,[1]OUT_FinalEnergyCons!J$4:J$10000)</f>
        <v>0.62634835899654118</v>
      </c>
      <c r="M1865" s="1" cm="1">
        <f t="array" ref="M1865">SUMPRODUCT(([1]OUT_FinalEnergyCons!$B$4:$B$10000="Var_cap")*1,  (ISNUMBER(SEARCH("ITOT-SWHELCHP",[1]OUT_FinalEnergyCons!$A$4:$A$10000)))*1,[1]OUT_FinalEnergyCons!K$4:K$10000)</f>
        <v>0.7444065172635097</v>
      </c>
      <c r="N1865" s="1" cm="1">
        <f t="array" ref="N1865">SUMPRODUCT(([1]OUT_FinalEnergyCons!$B$4:$B$10000="Var_cap")*1,  (ISNUMBER(SEARCH("ITOT-SWHELCHP",[1]OUT_FinalEnergyCons!$A$4:$A$10000)))*1,[1]OUT_FinalEnergyCons!L$4:L$10000)</f>
        <v>0.72375309930460063</v>
      </c>
      <c r="O1865" s="1" cm="1">
        <f t="array" ref="O1865">SUMPRODUCT(([1]OUT_FinalEnergyCons!$B$4:$B$10000="Var_cap")*1,  (ISNUMBER(SEARCH("ITOT-SWHELCHP",[1]OUT_FinalEnergyCons!$A$4:$A$10000)))*1,[1]OUT_FinalEnergyCons!M$4:M$10000)</f>
        <v>0.72070199509580213</v>
      </c>
      <c r="P1865" s="1" cm="1">
        <f t="array" ref="P1865">SUMPRODUCT(([1]OUT_FinalEnergyCons!$B$4:$B$10000="Var_cap")*1,  (ISNUMBER(SEARCH("ITOT-SWHELCHP",[1]OUT_FinalEnergyCons!$A$4:$A$10000)))*1,[1]OUT_FinalEnergyCons!N$4:N$10000)</f>
        <v>0.7160102110630624</v>
      </c>
      <c r="Q1865" s="1" cm="1">
        <f t="array" ref="Q1865">SUMPRODUCT(([1]OUT_FinalEnergyCons!$B$4:$B$10000="Var_cap")*1,  (ISNUMBER(SEARCH("ITOT-SWHELCHP",[1]OUT_FinalEnergyCons!$A$4:$A$10000)))*1,[1]OUT_FinalEnergyCons!O$4:O$10000)</f>
        <v>0.71623311453124738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0.48202832884114133</v>
      </c>
      <c r="G1866" s="18">
        <f t="shared" ref="G1866:K1866" si="2111">SUM(G1867:G1868)</f>
        <v>0.49380956126695708</v>
      </c>
      <c r="H1866" s="18">
        <f t="shared" si="2111"/>
        <v>0.38893729464080534</v>
      </c>
      <c r="I1866" s="18">
        <f t="shared" si="2111"/>
        <v>0.38712854805887537</v>
      </c>
      <c r="J1866" s="18">
        <f t="shared" si="2111"/>
        <v>0.25236466629542714</v>
      </c>
      <c r="K1866" s="18">
        <f t="shared" si="2111"/>
        <v>0.16622031646589316</v>
      </c>
      <c r="L1866" s="18">
        <f t="shared" ref="L1866:O1866" si="2112">SUM(L1867:L1868)</f>
        <v>9.8891395993566958E-2</v>
      </c>
      <c r="M1866" s="18">
        <f t="shared" si="2112"/>
        <v>1.6045867613744321E-2</v>
      </c>
      <c r="N1866" s="18">
        <f t="shared" si="2112"/>
        <v>1.6944487108076216E-2</v>
      </c>
      <c r="O1866" s="18">
        <f t="shared" si="2112"/>
        <v>1.6382844435834987E-2</v>
      </c>
      <c r="P1866" s="18">
        <f>SUM(P1867:P1868)</f>
        <v>1.5893738373835113E-2</v>
      </c>
      <c r="Q1866" s="18">
        <f>SUM(Q1867:Q1868)</f>
        <v>1.5564030881539582E-2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0.38799007393053137</v>
      </c>
      <c r="H1867" s="1" cm="1">
        <f t="array" ref="H1867">SUMPRODUCT(([1]OUT_FinalEnergyCons!$B$4:$B$10000="Var_cap")*1,  (ISNUMBER(SEARCH("ITOT-SWHLFOBR",[1]OUT_FinalEnergyCons!$A$4:$A$10000)))*1,[1]OUT_FinalEnergyCons!F$4:F$10000)</f>
        <v>0.38799914492807541</v>
      </c>
      <c r="I1867" s="1" cm="1">
        <f t="array" ref="I1867">SUMPRODUCT(([1]OUT_FinalEnergyCons!$B$4:$B$10000="Var_cap")*1,  (ISNUMBER(SEARCH("ITOT-SWHLFOBR",[1]OUT_FinalEnergyCons!$A$4:$A$10000)))*1,[1]OUT_FinalEnergyCons!G$4:G$10000)</f>
        <v>0.38691031190142394</v>
      </c>
      <c r="J1867" s="1" cm="1">
        <f t="array" ref="J1867">SUMPRODUCT(([1]OUT_FinalEnergyCons!$B$4:$B$10000="Var_cap")*1,  (ISNUMBER(SEARCH("ITOT-SWHLFOBR",[1]OUT_FinalEnergyCons!$A$4:$A$10000)))*1,[1]OUT_FinalEnergyCons!H$4:H$10000)</f>
        <v>0.25205494485648328</v>
      </c>
      <c r="K1867" s="1" cm="1">
        <f t="array" ref="K1867">SUMPRODUCT(([1]OUT_FinalEnergyCons!$B$4:$B$10000="Var_cap")*1,  (ISNUMBER(SEARCH("ITOT-SWHLFOBR",[1]OUT_FinalEnergyCons!$A$4:$A$10000)))*1,[1]OUT_FinalEnergyCons!I$4:I$10000)</f>
        <v>0.16564716447637126</v>
      </c>
      <c r="L1867" s="1" cm="1">
        <f t="array" ref="L1867">SUMPRODUCT(([1]OUT_FinalEnergyCons!$B$4:$B$10000="Var_cap")*1,  (ISNUMBER(SEARCH("ITOT-SWHLFOBR",[1]OUT_FinalEnergyCons!$A$4:$A$10000)))*1,[1]OUT_FinalEnergyCons!J$4:J$10000)</f>
        <v>9.8627922107865987E-2</v>
      </c>
      <c r="M1867" s="1" cm="1">
        <f t="array" ref="M1867">SUMPRODUCT(([1]OUT_FinalEnergyCons!$B$4:$B$10000="Var_cap")*1,  (ISNUMBER(SEARCH("ITOT-SWHLFOBR",[1]OUT_FinalEnergyCons!$A$4:$A$10000)))*1,[1]OUT_FinalEnergyCons!K$4:K$10000)</f>
        <v>1.6045845841339109E-2</v>
      </c>
      <c r="N1867" s="1" cm="1">
        <f t="array" ref="N1867">SUMPRODUCT(([1]OUT_FinalEnergyCons!$B$4:$B$10000="Var_cap")*1,  (ISNUMBER(SEARCH("ITOT-SWHLFOBR",[1]OUT_FinalEnergyCons!$A$4:$A$10000)))*1,[1]OUT_FinalEnergyCons!L$4:L$10000)</f>
        <v>1.6944471749556194E-2</v>
      </c>
      <c r="O1867" s="1" cm="1">
        <f t="array" ref="O1867">SUMPRODUCT(([1]OUT_FinalEnergyCons!$B$4:$B$10000="Var_cap")*1,  (ISNUMBER(SEARCH("ITOT-SWHLFOBR",[1]OUT_FinalEnergyCons!$A$4:$A$10000)))*1,[1]OUT_FinalEnergyCons!M$4:M$10000)</f>
        <v>1.6382822936345926E-2</v>
      </c>
      <c r="P1867" s="1" cm="1">
        <f t="array" ref="P1867">SUMPRODUCT(([1]OUT_FinalEnergyCons!$B$4:$B$10000="Var_cap")*1,  (ISNUMBER(SEARCH("ITOT-SWHLFOBR",[1]OUT_FinalEnergyCons!$A$4:$A$10000)))*1,[1]OUT_FinalEnergyCons!N$4:N$10000)</f>
        <v>1.5893722625389919E-2</v>
      </c>
      <c r="Q1867" s="1" cm="1">
        <f t="array" ref="Q1867">SUMPRODUCT(([1]OUT_FinalEnergyCons!$B$4:$B$10000="Var_cap")*1,  (ISNUMBER(SEARCH("ITOT-SWHLFOBR",[1]OUT_FinalEnergyCons!$A$4:$A$10000)))*1,[1]OUT_FinalEnergyCons!O$4:O$10000)</f>
        <v>1.5563999468925073E-2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0.10569288921030931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0.10581948733642568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9.3814971272991599E-4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2.1823615745140967E-4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3.0972143894385934E-4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5.7315198952189882E-4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2.6347388570097607E-4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2.1772405213037367E-8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1.5358520021998483E-8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2.1499489060804022E-8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1.5748445193640086E-8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3.1412614509412014E-8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1.5589123959916451</v>
      </c>
      <c r="H1869" s="18">
        <f t="shared" si="2115"/>
        <v>1.5995336432659497</v>
      </c>
      <c r="I1869" s="18">
        <f t="shared" si="2115"/>
        <v>1.5825532323027667</v>
      </c>
      <c r="J1869" s="18">
        <f t="shared" si="2115"/>
        <v>0.66624881724804574</v>
      </c>
      <c r="K1869" s="18">
        <f t="shared" si="2115"/>
        <v>0.3906527914112804</v>
      </c>
      <c r="L1869" s="18">
        <f t="shared" ref="L1869:O1869" si="2116">SUM(L1870:L1871)</f>
        <v>0.24530115993490365</v>
      </c>
      <c r="M1869" s="18">
        <f t="shared" si="2116"/>
        <v>0.15553606057783192</v>
      </c>
      <c r="N1869" s="18">
        <f t="shared" si="2116"/>
        <v>6.2592775624065136E-2</v>
      </c>
      <c r="O1869" s="18">
        <f t="shared" si="2116"/>
        <v>7.3006890034610195E-2</v>
      </c>
      <c r="P1869" s="18">
        <f>SUM(P1870:P1871)</f>
        <v>6.1879176444304379E-2</v>
      </c>
      <c r="Q1869" s="18">
        <f>SUM(Q1870:Q1871)</f>
        <v>5.4703100269088818E-2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1.5570793873725621</v>
      </c>
      <c r="H1870" s="1" cm="1">
        <f t="array" ref="H1870">SUMPRODUCT(([1]OUT_FinalEnergyCons!$B$4:$B$10000="Var_cap")*1,  (ISNUMBER(SEARCH("ITOT-SWHNGA*BR",[1]OUT_FinalEnergyCons!$A$4:$A$10000)))*1,[1]OUT_FinalEnergyCons!F$4:F$10000)</f>
        <v>1.5962227376187041</v>
      </c>
      <c r="I1870" s="1" cm="1">
        <f t="array" ref="I1870">SUMPRODUCT(([1]OUT_FinalEnergyCons!$B$4:$B$10000="Var_cap")*1,  (ISNUMBER(SEARCH("ITOT-SWHNGA*BR",[1]OUT_FinalEnergyCons!$A$4:$A$10000)))*1,[1]OUT_FinalEnergyCons!G$4:G$10000)</f>
        <v>1.5802554332197289</v>
      </c>
      <c r="J1870" s="1" cm="1">
        <f t="array" ref="J1870">SUMPRODUCT(([1]OUT_FinalEnergyCons!$B$4:$B$10000="Var_cap")*1,  (ISNUMBER(SEARCH("ITOT-SWHNGA*BR",[1]OUT_FinalEnergyCons!$A$4:$A$10000)))*1,[1]OUT_FinalEnergyCons!H$4:H$10000)</f>
        <v>0.66278579736140886</v>
      </c>
      <c r="K1870" s="1" cm="1">
        <f t="array" ref="K1870">SUMPRODUCT(([1]OUT_FinalEnergyCons!$B$4:$B$10000="Var_cap")*1,  (ISNUMBER(SEARCH("ITOT-SWHNGA*BR",[1]OUT_FinalEnergyCons!$A$4:$A$10000)))*1,[1]OUT_FinalEnergyCons!I$4:I$10000)</f>
        <v>0.38568068713474679</v>
      </c>
      <c r="L1870" s="1" cm="1">
        <f t="array" ref="L1870">SUMPRODUCT(([1]OUT_FinalEnergyCons!$B$4:$B$10000="Var_cap")*1,  (ISNUMBER(SEARCH("ITOT-SWHNGA*BR",[1]OUT_FinalEnergyCons!$A$4:$A$10000)))*1,[1]OUT_FinalEnergyCons!J$4:J$10000)</f>
        <v>0.24059522880134698</v>
      </c>
      <c r="M1870" s="1" cm="1">
        <f t="array" ref="M1870">SUMPRODUCT(([1]OUT_FinalEnergyCons!$B$4:$B$10000="Var_cap")*1,  (ISNUMBER(SEARCH("ITOT-SWHNGA*BR",[1]OUT_FinalEnergyCons!$A$4:$A$10000)))*1,[1]OUT_FinalEnergyCons!K$4:K$10000)</f>
        <v>0.14845086287957421</v>
      </c>
      <c r="N1870" s="1" cm="1">
        <f t="array" ref="N1870">SUMPRODUCT(([1]OUT_FinalEnergyCons!$B$4:$B$10000="Var_cap")*1,  (ISNUMBER(SEARCH("ITOT-SWHNGA*BR",[1]OUT_FinalEnergyCons!$A$4:$A$10000)))*1,[1]OUT_FinalEnergyCons!L$4:L$10000)</f>
        <v>5.6475101139965372E-2</v>
      </c>
      <c r="O1870" s="1" cm="1">
        <f t="array" ref="O1870">SUMPRODUCT(([1]OUT_FinalEnergyCons!$B$4:$B$10000="Var_cap")*1,  (ISNUMBER(SEARCH("ITOT-SWHNGA*BR",[1]OUT_FinalEnergyCons!$A$4:$A$10000)))*1,[1]OUT_FinalEnergyCons!M$4:M$10000)</f>
        <v>6.5621832950899781E-2</v>
      </c>
      <c r="P1870" s="1" cm="1">
        <f t="array" ref="P1870">SUMPRODUCT(([1]OUT_FinalEnergyCons!$B$4:$B$10000="Var_cap")*1,  (ISNUMBER(SEARCH("ITOT-SWHNGA*BR",[1]OUT_FinalEnergyCons!$A$4:$A$10000)))*1,[1]OUT_FinalEnergyCons!N$4:N$10000)</f>
        <v>5.4932538496822336E-2</v>
      </c>
      <c r="Q1870" s="1" cm="1">
        <f t="array" ref="Q1870">SUMPRODUCT(([1]OUT_FinalEnergyCons!$B$4:$B$10000="Var_cap")*1,  (ISNUMBER(SEARCH("ITOT-SWHNGA*BR",[1]OUT_FinalEnergyCons!$A$4:$A$10000)))*1,[1]OUT_FinalEnergyCons!O$4:O$10000)</f>
        <v>4.6721794652688754E-2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1.83300861908302E-3</v>
      </c>
      <c r="H1871" s="1" cm="1">
        <f t="array" ref="H1871">SUMPRODUCT(([1]OUT_FinalEnergyCons!$B$4:$B$10000="Var_cap")*1,  (ISNUMBER(SEARCH("ITOT-SWHNGAHP",[1]OUT_FinalEnergyCons!$A$4:$A$10000)))*1,[1]OUT_FinalEnergyCons!F$4:F$10000)</f>
        <v>3.3109056472455335E-3</v>
      </c>
      <c r="I1871" s="1" cm="1">
        <f t="array" ref="I1871">SUMPRODUCT(([1]OUT_FinalEnergyCons!$B$4:$B$10000="Var_cap")*1,  (ISNUMBER(SEARCH("ITOT-SWHNGAHP",[1]OUT_FinalEnergyCons!$A$4:$A$10000)))*1,[1]OUT_FinalEnergyCons!G$4:G$10000)</f>
        <v>2.29779908303775E-3</v>
      </c>
      <c r="J1871" s="1" cm="1">
        <f t="array" ref="J1871">SUMPRODUCT(([1]OUT_FinalEnergyCons!$B$4:$B$10000="Var_cap")*1,  (ISNUMBER(SEARCH("ITOT-SWHNGAHP",[1]OUT_FinalEnergyCons!$A$4:$A$10000)))*1,[1]OUT_FinalEnergyCons!H$4:H$10000)</f>
        <v>3.4630198866368472E-3</v>
      </c>
      <c r="K1871" s="1" cm="1">
        <f t="array" ref="K1871">SUMPRODUCT(([1]OUT_FinalEnergyCons!$B$4:$B$10000="Var_cap")*1,  (ISNUMBER(SEARCH("ITOT-SWHNGAHP",[1]OUT_FinalEnergyCons!$A$4:$A$10000)))*1,[1]OUT_FinalEnergyCons!I$4:I$10000)</f>
        <v>4.9721042765336308E-3</v>
      </c>
      <c r="L1871" s="1" cm="1">
        <f t="array" ref="L1871">SUMPRODUCT(([1]OUT_FinalEnergyCons!$B$4:$B$10000="Var_cap")*1,  (ISNUMBER(SEARCH("ITOT-SWHNGAHP",[1]OUT_FinalEnergyCons!$A$4:$A$10000)))*1,[1]OUT_FinalEnergyCons!J$4:J$10000)</f>
        <v>4.705931133556651E-3</v>
      </c>
      <c r="M1871" s="1" cm="1">
        <f t="array" ref="M1871">SUMPRODUCT(([1]OUT_FinalEnergyCons!$B$4:$B$10000="Var_cap")*1,  (ISNUMBER(SEARCH("ITOT-SWHNGAHP",[1]OUT_FinalEnergyCons!$A$4:$A$10000)))*1,[1]OUT_FinalEnergyCons!K$4:K$10000)</f>
        <v>7.0851976982577222E-3</v>
      </c>
      <c r="N1871" s="1" cm="1">
        <f t="array" ref="N1871">SUMPRODUCT(([1]OUT_FinalEnergyCons!$B$4:$B$10000="Var_cap")*1,  (ISNUMBER(SEARCH("ITOT-SWHNGAHP",[1]OUT_FinalEnergyCons!$A$4:$A$10000)))*1,[1]OUT_FinalEnergyCons!L$4:L$10000)</f>
        <v>6.1176744840997629E-3</v>
      </c>
      <c r="O1871" s="1" cm="1">
        <f t="array" ref="O1871">SUMPRODUCT(([1]OUT_FinalEnergyCons!$B$4:$B$10000="Var_cap")*1,  (ISNUMBER(SEARCH("ITOT-SWHNGAHP",[1]OUT_FinalEnergyCons!$A$4:$A$10000)))*1,[1]OUT_FinalEnergyCons!M$4:M$10000)</f>
        <v>7.3850570837104097E-3</v>
      </c>
      <c r="P1871" s="1" cm="1">
        <f t="array" ref="P1871">SUMPRODUCT(([1]OUT_FinalEnergyCons!$B$4:$B$10000="Var_cap")*1,  (ISNUMBER(SEARCH("ITOT-SWHNGAHP",[1]OUT_FinalEnergyCons!$A$4:$A$10000)))*1,[1]OUT_FinalEnergyCons!N$4:N$10000)</f>
        <v>6.946637947482041E-3</v>
      </c>
      <c r="Q1871" s="1" cm="1">
        <f t="array" ref="Q1871">SUMPRODUCT(([1]OUT_FinalEnergyCons!$B$4:$B$10000="Var_cap")*1,  (ISNUMBER(SEARCH("ITOT-SWHNGAHP",[1]OUT_FinalEnergyCons!$A$4:$A$10000)))*1,[1]OUT_FinalEnergyCons!O$4:O$10000)</f>
        <v>7.981305616400064E-3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3.1923697462274914E-2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5.8281086689396883E-2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0.17108806047282624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0.18397563439808762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0.24835991584433603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0.20669565591872149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0.23333972770058425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0.22795147796213114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0.21647767916138558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0.22325759623084887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0.22276072234463135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0.17842453005667178</v>
      </c>
      <c r="H1873" s="1">
        <f t="shared" si="2117"/>
        <v>1.9127966300909183E-3</v>
      </c>
      <c r="I1873" s="1">
        <f t="shared" si="2117"/>
        <v>1.6828306381216906E-4</v>
      </c>
      <c r="J1873" s="1">
        <f t="shared" si="2117"/>
        <v>2.244678825696067E-4</v>
      </c>
      <c r="K1873" s="1">
        <f t="shared" si="2117"/>
        <v>4.6841100245575864E-4</v>
      </c>
      <c r="L1873" s="1">
        <f t="shared" si="2117"/>
        <v>2.2625988723294903E-4</v>
      </c>
      <c r="M1873" s="1">
        <f t="shared" si="2117"/>
        <v>2.2091689157129925E-6</v>
      </c>
      <c r="N1873" s="1">
        <f t="shared" si="2117"/>
        <v>4.3584778334305937E-6</v>
      </c>
      <c r="O1873" s="1">
        <f t="shared" si="2117"/>
        <v>5.1998168565982305E-6</v>
      </c>
      <c r="P1873" s="1">
        <f>P1874</f>
        <v>5.4377449554162898E-6</v>
      </c>
      <c r="Q1873" s="1">
        <f>Q1874</f>
        <v>8.0710973398374008E-6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0.17842453005667178</v>
      </c>
      <c r="H1874" s="1" cm="1">
        <f t="array" ref="H1874">SUMPRODUCT(([1]OUT_FinalEnergyCons!$B$4:$B$10000="Var_cap")*1,  (ISNUMBER(SEARCH("ITOT-SWHCOA*BR",[1]OUT_FinalEnergyCons!$A$4:$A$10000)))*1,[1]OUT_FinalEnergyCons!F$4:F$10000)</f>
        <v>1.9127966300909183E-3</v>
      </c>
      <c r="I1874" s="1" cm="1">
        <f t="array" ref="I1874">SUMPRODUCT(([1]OUT_FinalEnergyCons!$B$4:$B$10000="Var_cap")*1,  (ISNUMBER(SEARCH("ITOT-SWHCOA*BR",[1]OUT_FinalEnergyCons!$A$4:$A$10000)))*1,[1]OUT_FinalEnergyCons!G$4:G$10000)</f>
        <v>1.6828306381216906E-4</v>
      </c>
      <c r="J1874" s="1" cm="1">
        <f t="array" ref="J1874">SUMPRODUCT(([1]OUT_FinalEnergyCons!$B$4:$B$10000="Var_cap")*1,  (ISNUMBER(SEARCH("ITOT-SWHCOA*BR",[1]OUT_FinalEnergyCons!$A$4:$A$10000)))*1,[1]OUT_FinalEnergyCons!H$4:H$10000)</f>
        <v>2.244678825696067E-4</v>
      </c>
      <c r="K1874" s="1" cm="1">
        <f t="array" ref="K1874">SUMPRODUCT(([1]OUT_FinalEnergyCons!$B$4:$B$10000="Var_cap")*1,  (ISNUMBER(SEARCH("ITOT-SWHCOA*BR",[1]OUT_FinalEnergyCons!$A$4:$A$10000)))*1,[1]OUT_FinalEnergyCons!I$4:I$10000)</f>
        <v>4.6841100245575864E-4</v>
      </c>
      <c r="L1874" s="1" cm="1">
        <f t="array" ref="L1874">SUMPRODUCT(([1]OUT_FinalEnergyCons!$B$4:$B$10000="Var_cap")*1,  (ISNUMBER(SEARCH("ITOT-SWHCOA*BR",[1]OUT_FinalEnergyCons!$A$4:$A$10000)))*1,[1]OUT_FinalEnergyCons!J$4:J$10000)</f>
        <v>2.2625988723294903E-4</v>
      </c>
      <c r="M1874" s="1" cm="1">
        <f t="array" ref="M1874">SUMPRODUCT(([1]OUT_FinalEnergyCons!$B$4:$B$10000="Var_cap")*1,  (ISNUMBER(SEARCH("ITOT-SWHCOA*BR",[1]OUT_FinalEnergyCons!$A$4:$A$10000)))*1,[1]OUT_FinalEnergyCons!K$4:K$10000)</f>
        <v>2.2091689157129925E-6</v>
      </c>
      <c r="N1874" s="1" cm="1">
        <f t="array" ref="N1874">SUMPRODUCT(([1]OUT_FinalEnergyCons!$B$4:$B$10000="Var_cap")*1,  (ISNUMBER(SEARCH("ITOT-SWHCOA*BR",[1]OUT_FinalEnergyCons!$A$4:$A$10000)))*1,[1]OUT_FinalEnergyCons!L$4:L$10000)</f>
        <v>4.3584778334305937E-6</v>
      </c>
      <c r="O1874" s="1" cm="1">
        <f t="array" ref="O1874">SUMPRODUCT(([1]OUT_FinalEnergyCons!$B$4:$B$10000="Var_cap")*1,  (ISNUMBER(SEARCH("ITOT-SWHCOA*BR",[1]OUT_FinalEnergyCons!$A$4:$A$10000)))*1,[1]OUT_FinalEnergyCons!M$4:M$10000)</f>
        <v>5.1998168565982305E-6</v>
      </c>
      <c r="P1874" s="1" cm="1">
        <f t="array" ref="P1874">SUMPRODUCT(([1]OUT_FinalEnergyCons!$B$4:$B$10000="Var_cap")*1,  (ISNUMBER(SEARCH("ITOT-SWHCOA*BR",[1]OUT_FinalEnergyCons!$A$4:$A$10000)))*1,[1]OUT_FinalEnergyCons!N$4:N$10000)</f>
        <v>5.4377449554162898E-6</v>
      </c>
      <c r="Q1874" s="1" cm="1">
        <f t="array" ref="Q1874">SUMPRODUCT(([1]OUT_FinalEnergyCons!$B$4:$B$10000="Var_cap")*1,  (ISNUMBER(SEARCH("ITOT-SWHCOA*BR",[1]OUT_FinalEnergyCons!$A$4:$A$10000)))*1,[1]OUT_FinalEnergyCons!O$4:O$10000)</f>
        <v>8.0710973398374008E-6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0.34399189672473551</v>
      </c>
      <c r="H1875" s="1">
        <f t="shared" si="2118"/>
        <v>0.344108102306799</v>
      </c>
      <c r="I1875" s="1">
        <f t="shared" si="2118"/>
        <v>0.37774131695970259</v>
      </c>
      <c r="J1875" s="1">
        <f t="shared" si="2118"/>
        <v>0.40513518114593039</v>
      </c>
      <c r="K1875" s="1">
        <f t="shared" si="2118"/>
        <v>0.40615811584626305</v>
      </c>
      <c r="L1875" s="1">
        <f t="shared" si="2118"/>
        <v>0.37853991143286048</v>
      </c>
      <c r="M1875" s="1">
        <f t="shared" si="2118"/>
        <v>0.36674328802571388</v>
      </c>
      <c r="N1875" s="1">
        <f t="shared" si="2118"/>
        <v>0.32527075682663315</v>
      </c>
      <c r="O1875" s="1">
        <f t="shared" si="2118"/>
        <v>0.43600919673934047</v>
      </c>
      <c r="P1875" s="1">
        <f>P1876</f>
        <v>0.32824578423515283</v>
      </c>
      <c r="Q1875" s="1">
        <f>Q1876</f>
        <v>0.3254101627967686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0.34399189672473551</v>
      </c>
      <c r="H1876" s="1" cm="1">
        <f t="array" ref="H1876">SUMPRODUCT(([1]OUT_FinalEnergyCons!$B$4:$B$10000="Var_cap")*1,  (ISNUMBER(SEARCH("ITOT-SWHWOD*BR",[1]OUT_FinalEnergyCons!$A$4:$A$10000)))*1,[1]OUT_FinalEnergyCons!F$4:F$10000)</f>
        <v>0.344108102306799</v>
      </c>
      <c r="I1876" s="1" cm="1">
        <f t="array" ref="I1876">SUMPRODUCT(([1]OUT_FinalEnergyCons!$B$4:$B$10000="Var_cap")*1,  (ISNUMBER(SEARCH("ITOT-SWHWOD*BR",[1]OUT_FinalEnergyCons!$A$4:$A$10000)))*1,[1]OUT_FinalEnergyCons!G$4:G$10000)</f>
        <v>0.37774131695970259</v>
      </c>
      <c r="J1876" s="1" cm="1">
        <f t="array" ref="J1876">SUMPRODUCT(([1]OUT_FinalEnergyCons!$B$4:$B$10000="Var_cap")*1,  (ISNUMBER(SEARCH("ITOT-SWHWOD*BR",[1]OUT_FinalEnergyCons!$A$4:$A$10000)))*1,[1]OUT_FinalEnergyCons!H$4:H$10000)</f>
        <v>0.40513518114593039</v>
      </c>
      <c r="K1876" s="1" cm="1">
        <f t="array" ref="K1876">SUMPRODUCT(([1]OUT_FinalEnergyCons!$B$4:$B$10000="Var_cap")*1,  (ISNUMBER(SEARCH("ITOT-SWHWOD*BR",[1]OUT_FinalEnergyCons!$A$4:$A$10000)))*1,[1]OUT_FinalEnergyCons!I$4:I$10000)</f>
        <v>0.40615811584626305</v>
      </c>
      <c r="L1876" s="1" cm="1">
        <f t="array" ref="L1876">SUMPRODUCT(([1]OUT_FinalEnergyCons!$B$4:$B$10000="Var_cap")*1,  (ISNUMBER(SEARCH("ITOT-SWHWOD*BR",[1]OUT_FinalEnergyCons!$A$4:$A$10000)))*1,[1]OUT_FinalEnergyCons!J$4:J$10000)</f>
        <v>0.37853991143286048</v>
      </c>
      <c r="M1876" s="1" cm="1">
        <f t="array" ref="M1876">SUMPRODUCT(([1]OUT_FinalEnergyCons!$B$4:$B$10000="Var_cap")*1,  (ISNUMBER(SEARCH("ITOT-SWHWOD*BR",[1]OUT_FinalEnergyCons!$A$4:$A$10000)))*1,[1]OUT_FinalEnergyCons!K$4:K$10000)</f>
        <v>0.36674328802571388</v>
      </c>
      <c r="N1876" s="1" cm="1">
        <f t="array" ref="N1876">SUMPRODUCT(([1]OUT_FinalEnergyCons!$B$4:$B$10000="Var_cap")*1,  (ISNUMBER(SEARCH("ITOT-SWHWOD*BR",[1]OUT_FinalEnergyCons!$A$4:$A$10000)))*1,[1]OUT_FinalEnergyCons!L$4:L$10000)</f>
        <v>0.32527075682663315</v>
      </c>
      <c r="O1876" s="1" cm="1">
        <f t="array" ref="O1876">SUMPRODUCT(([1]OUT_FinalEnergyCons!$B$4:$B$10000="Var_cap")*1,  (ISNUMBER(SEARCH("ITOT-SWHWOD*BR",[1]OUT_FinalEnergyCons!$A$4:$A$10000)))*1,[1]OUT_FinalEnergyCons!M$4:M$10000)</f>
        <v>0.43600919673934047</v>
      </c>
      <c r="P1876" s="1" cm="1">
        <f t="array" ref="P1876">SUMPRODUCT(([1]OUT_FinalEnergyCons!$B$4:$B$10000="Var_cap")*1,  (ISNUMBER(SEARCH("ITOT-SWHWOD*BR",[1]OUT_FinalEnergyCons!$A$4:$A$10000)))*1,[1]OUT_FinalEnergyCons!N$4:N$10000)</f>
        <v>0.32824578423515283</v>
      </c>
      <c r="Q1876" s="1" cm="1">
        <f t="array" ref="Q1876">SUMPRODUCT(([1]OUT_FinalEnergyCons!$B$4:$B$10000="Var_cap")*1,  (ISNUMBER(SEARCH("ITOT-SWHWOD*BR",[1]OUT_FinalEnergyCons!$A$4:$A$10000)))*1,[1]OUT_FinalEnergyCons!O$4:O$10000)</f>
        <v>0.3254101627967686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3.8242410377907834E-2</v>
      </c>
      <c r="H1877" s="1">
        <f t="shared" si="2119"/>
        <v>3.8511491564385339E-2</v>
      </c>
      <c r="I1877" s="1">
        <f t="shared" si="2119"/>
        <v>4.1916911508166607E-2</v>
      </c>
      <c r="J1877" s="1">
        <f t="shared" si="2119"/>
        <v>4.3252287533848646E-2</v>
      </c>
      <c r="K1877" s="1">
        <f t="shared" si="2119"/>
        <v>4.3284780027516949E-2</v>
      </c>
      <c r="L1877" s="1">
        <f t="shared" si="2119"/>
        <v>4.4706904203848451E-2</v>
      </c>
      <c r="M1877" s="1">
        <f t="shared" si="2119"/>
        <v>4.4515212258373897E-2</v>
      </c>
      <c r="N1877" s="1">
        <f t="shared" si="2119"/>
        <v>4.4314353982397685E-2</v>
      </c>
      <c r="O1877" s="1">
        <f t="shared" si="2119"/>
        <v>4.1977062946871022E-2</v>
      </c>
      <c r="P1877" s="1">
        <f>P1878</f>
        <v>4.2000233449803401E-2</v>
      </c>
      <c r="Q1877" s="1">
        <f>Q1878</f>
        <v>3.6312367710937127E-2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3.8242410377907834E-2</v>
      </c>
      <c r="H1878" s="1" cm="1">
        <f t="array" ref="H1878">SUMPRODUCT(([1]OUT_FinalEnergyCons!$B$4:$B$10000="Var_cap")*1,  (ISNUMBER(SEARCH("ITOT-SWHPLT*BR",[1]OUT_FinalEnergyCons!$A$4:$A$10000)))*1,[1]OUT_FinalEnergyCons!F$4:F$10000)</f>
        <v>3.8511491564385339E-2</v>
      </c>
      <c r="I1878" s="1" cm="1">
        <f t="array" ref="I1878">SUMPRODUCT(([1]OUT_FinalEnergyCons!$B$4:$B$10000="Var_cap")*1,  (ISNUMBER(SEARCH("ITOT-SWHPLT*BR",[1]OUT_FinalEnergyCons!$A$4:$A$10000)))*1,[1]OUT_FinalEnergyCons!G$4:G$10000)</f>
        <v>4.1916911508166607E-2</v>
      </c>
      <c r="J1878" s="1" cm="1">
        <f t="array" ref="J1878">SUMPRODUCT(([1]OUT_FinalEnergyCons!$B$4:$B$10000="Var_cap")*1,  (ISNUMBER(SEARCH("ITOT-SWHPLT*BR",[1]OUT_FinalEnergyCons!$A$4:$A$10000)))*1,[1]OUT_FinalEnergyCons!H$4:H$10000)</f>
        <v>4.3252287533848646E-2</v>
      </c>
      <c r="K1878" s="1" cm="1">
        <f t="array" ref="K1878">SUMPRODUCT(([1]OUT_FinalEnergyCons!$B$4:$B$10000="Var_cap")*1,  (ISNUMBER(SEARCH("ITOT-SWHPLT*BR",[1]OUT_FinalEnergyCons!$A$4:$A$10000)))*1,[1]OUT_FinalEnergyCons!I$4:I$10000)</f>
        <v>4.3284780027516949E-2</v>
      </c>
      <c r="L1878" s="1" cm="1">
        <f t="array" ref="L1878">SUMPRODUCT(([1]OUT_FinalEnergyCons!$B$4:$B$10000="Var_cap")*1,  (ISNUMBER(SEARCH("ITOT-SWHPLT*BR",[1]OUT_FinalEnergyCons!$A$4:$A$10000)))*1,[1]OUT_FinalEnergyCons!J$4:J$10000)</f>
        <v>4.4706904203848451E-2</v>
      </c>
      <c r="M1878" s="1" cm="1">
        <f t="array" ref="M1878">SUMPRODUCT(([1]OUT_FinalEnergyCons!$B$4:$B$10000="Var_cap")*1,  (ISNUMBER(SEARCH("ITOT-SWHPLT*BR",[1]OUT_FinalEnergyCons!$A$4:$A$10000)))*1,[1]OUT_FinalEnergyCons!K$4:K$10000)</f>
        <v>4.4515212258373897E-2</v>
      </c>
      <c r="N1878" s="1" cm="1">
        <f t="array" ref="N1878">SUMPRODUCT(([1]OUT_FinalEnergyCons!$B$4:$B$10000="Var_cap")*1,  (ISNUMBER(SEARCH("ITOT-SWHPLT*BR",[1]OUT_FinalEnergyCons!$A$4:$A$10000)))*1,[1]OUT_FinalEnergyCons!L$4:L$10000)</f>
        <v>4.4314353982397685E-2</v>
      </c>
      <c r="O1878" s="1" cm="1">
        <f t="array" ref="O1878">SUMPRODUCT(([1]OUT_FinalEnergyCons!$B$4:$B$10000="Var_cap")*1,  (ISNUMBER(SEARCH("ITOT-SWHPLT*BR",[1]OUT_FinalEnergyCons!$A$4:$A$10000)))*1,[1]OUT_FinalEnergyCons!M$4:M$10000)</f>
        <v>4.1977062946871022E-2</v>
      </c>
      <c r="P1878" s="1" cm="1">
        <f t="array" ref="P1878">SUMPRODUCT(([1]OUT_FinalEnergyCons!$B$4:$B$10000="Var_cap")*1,  (ISNUMBER(SEARCH("ITOT-SWHPLT*BR",[1]OUT_FinalEnergyCons!$A$4:$A$10000)))*1,[1]OUT_FinalEnergyCons!N$4:N$10000)</f>
        <v>4.2000233449803401E-2</v>
      </c>
      <c r="Q1878" s="1" cm="1">
        <f t="array" ref="Q1878">SUMPRODUCT(([1]OUT_FinalEnergyCons!$B$4:$B$10000="Var_cap")*1,  (ISNUMBER(SEARCH("ITOT-SWHPLT*BR",[1]OUT_FinalEnergyCons!$A$4:$A$10000)))*1,[1]OUT_FinalEnergyCons!O$4:O$10000)</f>
        <v>3.6312367710937127E-2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0.30342717547264964</v>
      </c>
      <c r="H1879" s="1">
        <f t="shared" si="2120"/>
        <v>0.27747111731445667</v>
      </c>
      <c r="I1879" s="1">
        <f t="shared" si="2120"/>
        <v>0.24947767072063923</v>
      </c>
      <c r="J1879" s="1">
        <f t="shared" si="2120"/>
        <v>0.22386146349299879</v>
      </c>
      <c r="K1879" s="1">
        <f t="shared" si="2120"/>
        <v>0.19599351844437543</v>
      </c>
      <c r="L1879" s="1">
        <f t="shared" si="2120"/>
        <v>0.1959764219591755</v>
      </c>
      <c r="M1879" s="1">
        <f t="shared" si="2120"/>
        <v>1.6305295147060958E-3</v>
      </c>
      <c r="N1879" s="1">
        <f t="shared" si="2120"/>
        <v>9.3218664603130982E-4</v>
      </c>
      <c r="O1879" s="1">
        <f t="shared" si="2120"/>
        <v>5.9378616204521601E-4</v>
      </c>
      <c r="P1879" s="1">
        <f>P1880</f>
        <v>1.9808129625999003E-4</v>
      </c>
      <c r="Q1879" s="1">
        <f>Q1880</f>
        <v>9.5221405475672016E-5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0.30342717547264964</v>
      </c>
      <c r="H1880" s="1" cm="1">
        <f t="array" ref="H1880">SUMPRODUCT(([1]OUT_FinalEnergyCons!$B$4:$B$10000="Var_cap")*1,  (ISNUMBER(SEARCH("ITOT-SWHWST*BR",[1]OUT_FinalEnergyCons!$A$4:$A$10000)))*1,[1]OUT_FinalEnergyCons!F$4:F$10000)</f>
        <v>0.27747111731445667</v>
      </c>
      <c r="I1880" s="1" cm="1">
        <f t="array" ref="I1880">SUMPRODUCT(([1]OUT_FinalEnergyCons!$B$4:$B$10000="Var_cap")*1,  (ISNUMBER(SEARCH("ITOT-SWHWST*BR",[1]OUT_FinalEnergyCons!$A$4:$A$10000)))*1,[1]OUT_FinalEnergyCons!G$4:G$10000)</f>
        <v>0.24947767072063923</v>
      </c>
      <c r="J1880" s="1" cm="1">
        <f t="array" ref="J1880">SUMPRODUCT(([1]OUT_FinalEnergyCons!$B$4:$B$10000="Var_cap")*1,  (ISNUMBER(SEARCH("ITOT-SWHWST*BR",[1]OUT_FinalEnergyCons!$A$4:$A$10000)))*1,[1]OUT_FinalEnergyCons!H$4:H$10000)</f>
        <v>0.22386146349299879</v>
      </c>
      <c r="K1880" s="1" cm="1">
        <f t="array" ref="K1880">SUMPRODUCT(([1]OUT_FinalEnergyCons!$B$4:$B$10000="Var_cap")*1,  (ISNUMBER(SEARCH("ITOT-SWHWST*BR",[1]OUT_FinalEnergyCons!$A$4:$A$10000)))*1,[1]OUT_FinalEnergyCons!I$4:I$10000)</f>
        <v>0.19599351844437543</v>
      </c>
      <c r="L1880" s="1" cm="1">
        <f t="array" ref="L1880">SUMPRODUCT(([1]OUT_FinalEnergyCons!$B$4:$B$10000="Var_cap")*1,  (ISNUMBER(SEARCH("ITOT-SWHWST*BR",[1]OUT_FinalEnergyCons!$A$4:$A$10000)))*1,[1]OUT_FinalEnergyCons!J$4:J$10000)</f>
        <v>0.1959764219591755</v>
      </c>
      <c r="M1880" s="1" cm="1">
        <f t="array" ref="M1880">SUMPRODUCT(([1]OUT_FinalEnergyCons!$B$4:$B$10000="Var_cap")*1,  (ISNUMBER(SEARCH("ITOT-SWHWST*BR",[1]OUT_FinalEnergyCons!$A$4:$A$10000)))*1,[1]OUT_FinalEnergyCons!K$4:K$10000)</f>
        <v>1.6305295147060958E-3</v>
      </c>
      <c r="N1880" s="1" cm="1">
        <f t="array" ref="N1880">SUMPRODUCT(([1]OUT_FinalEnergyCons!$B$4:$B$10000="Var_cap")*1,  (ISNUMBER(SEARCH("ITOT-SWHWST*BR",[1]OUT_FinalEnergyCons!$A$4:$A$10000)))*1,[1]OUT_FinalEnergyCons!L$4:L$10000)</f>
        <v>9.3218664603130982E-4</v>
      </c>
      <c r="O1880" s="1" cm="1">
        <f t="array" ref="O1880">SUMPRODUCT(([1]OUT_FinalEnergyCons!$B$4:$B$10000="Var_cap")*1,  (ISNUMBER(SEARCH("ITOT-SWHWST*BR",[1]OUT_FinalEnergyCons!$A$4:$A$10000)))*1,[1]OUT_FinalEnergyCons!M$4:M$10000)</f>
        <v>5.9378616204521601E-4</v>
      </c>
      <c r="P1880" s="1" cm="1">
        <f t="array" ref="P1880">SUMPRODUCT(([1]OUT_FinalEnergyCons!$B$4:$B$10000="Var_cap")*1,  (ISNUMBER(SEARCH("ITOT-SWHWST*BR",[1]OUT_FinalEnergyCons!$A$4:$A$10000)))*1,[1]OUT_FinalEnergyCons!N$4:N$10000)</f>
        <v>1.9808129625999003E-4</v>
      </c>
      <c r="Q1880" s="1" cm="1">
        <f t="array" ref="Q1880">SUMPRODUCT(([1]OUT_FinalEnergyCons!$B$4:$B$10000="Var_cap")*1,  (ISNUMBER(SEARCH("ITOT-SWHWST*BR",[1]OUT_FinalEnergyCons!$A$4:$A$10000)))*1,[1]OUT_FinalEnergyCons!O$4:O$10000)</f>
        <v>9.5221405475672016E-5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1.2635689842247021E-2</v>
      </c>
      <c r="H1881" s="1">
        <f t="shared" si="2121"/>
        <v>1.26398958589196E-2</v>
      </c>
      <c r="I1881" s="1">
        <f t="shared" si="2121"/>
        <v>1.2645659581522851E-2</v>
      </c>
      <c r="J1881" s="1">
        <f t="shared" si="2121"/>
        <v>1.2648542550862781E-2</v>
      </c>
      <c r="K1881" s="1">
        <f t="shared" si="2121"/>
        <v>1.3034293213004601E-2</v>
      </c>
      <c r="L1881" s="1">
        <f t="shared" si="2121"/>
        <v>1.33414814477923E-2</v>
      </c>
      <c r="M1881" s="1">
        <f t="shared" si="2121"/>
        <v>1.33555564297847E-2</v>
      </c>
      <c r="N1881" s="1">
        <f t="shared" si="2121"/>
        <v>1.3357777553172899E-2</v>
      </c>
      <c r="O1881" s="1">
        <f t="shared" si="2121"/>
        <v>1.3362439580581101E-2</v>
      </c>
      <c r="P1881" s="1">
        <f>P1882</f>
        <v>1.33694665193295E-2</v>
      </c>
      <c r="Q1881" s="1">
        <f>Q1882</f>
        <v>1.34012648667619E-2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1.2635689842247021E-2</v>
      </c>
      <c r="H1882" s="1" cm="1">
        <f t="array" ref="H1882">SUMPRODUCT(([1]OUT_FinalEnergyCons!$B$4:$B$10000="Var_cap")*1, (ISNUMBER(SEARCH("ITOT-SWHSOLBR",[1]OUT_FinalEnergyCons!$A$4:$A$10000)))*1,[1]OUT_FinalEnergyCons!F$4:F$10000)</f>
        <v>1.26398958589196E-2</v>
      </c>
      <c r="I1882" s="1" cm="1">
        <f t="array" ref="I1882">SUMPRODUCT(([1]OUT_FinalEnergyCons!$B$4:$B$10000="Var_cap")*1, (ISNUMBER(SEARCH("ITOT-SWHSOLBR",[1]OUT_FinalEnergyCons!$A$4:$A$10000)))*1,[1]OUT_FinalEnergyCons!G$4:G$10000)</f>
        <v>1.2645659581522851E-2</v>
      </c>
      <c r="J1882" s="1" cm="1">
        <f t="array" ref="J1882">SUMPRODUCT(([1]OUT_FinalEnergyCons!$B$4:$B$10000="Var_cap")*1, (ISNUMBER(SEARCH("ITOT-SWHSOLBR",[1]OUT_FinalEnergyCons!$A$4:$A$10000)))*1,[1]OUT_FinalEnergyCons!H$4:H$10000)</f>
        <v>1.2648542550862781E-2</v>
      </c>
      <c r="K1882" s="1" cm="1">
        <f t="array" ref="K1882">SUMPRODUCT(([1]OUT_FinalEnergyCons!$B$4:$B$10000="Var_cap")*1, (ISNUMBER(SEARCH("ITOT-SWHSOLBR",[1]OUT_FinalEnergyCons!$A$4:$A$10000)))*1,[1]OUT_FinalEnergyCons!I$4:I$10000)</f>
        <v>1.3034293213004601E-2</v>
      </c>
      <c r="L1882" s="1" cm="1">
        <f t="array" ref="L1882">SUMPRODUCT(([1]OUT_FinalEnergyCons!$B$4:$B$10000="Var_cap")*1, (ISNUMBER(SEARCH("ITOT-SWHSOLBR",[1]OUT_FinalEnergyCons!$A$4:$A$10000)))*1,[1]OUT_FinalEnergyCons!J$4:J$10000)</f>
        <v>1.33414814477923E-2</v>
      </c>
      <c r="M1882" s="1" cm="1">
        <f t="array" ref="M1882">SUMPRODUCT(([1]OUT_FinalEnergyCons!$B$4:$B$10000="Var_cap")*1, (ISNUMBER(SEARCH("ITOT-SWHSOLBR",[1]OUT_FinalEnergyCons!$A$4:$A$10000)))*1,[1]OUT_FinalEnergyCons!K$4:K$10000)</f>
        <v>1.33555564297847E-2</v>
      </c>
      <c r="N1882" s="1" cm="1">
        <f t="array" ref="N1882">SUMPRODUCT(([1]OUT_FinalEnergyCons!$B$4:$B$10000="Var_cap")*1, (ISNUMBER(SEARCH("ITOT-SWHSOLBR",[1]OUT_FinalEnergyCons!$A$4:$A$10000)))*1,[1]OUT_FinalEnergyCons!L$4:L$10000)</f>
        <v>1.3357777553172899E-2</v>
      </c>
      <c r="O1882" s="1" cm="1">
        <f t="array" ref="O1882">SUMPRODUCT(([1]OUT_FinalEnergyCons!$B$4:$B$10000="Var_cap")*1, (ISNUMBER(SEARCH("ITOT-SWHSOLBR",[1]OUT_FinalEnergyCons!$A$4:$A$10000)))*1,[1]OUT_FinalEnergyCons!M$4:M$10000)</f>
        <v>1.3362439580581101E-2</v>
      </c>
      <c r="P1882" s="1" cm="1">
        <f t="array" ref="P1882">SUMPRODUCT(([1]OUT_FinalEnergyCons!$B$4:$B$10000="Var_cap")*1, (ISNUMBER(SEARCH("ITOT-SWHSOLBR",[1]OUT_FinalEnergyCons!$A$4:$A$10000)))*1,[1]OUT_FinalEnergyCons!N$4:N$10000)</f>
        <v>1.33694665193295E-2</v>
      </c>
      <c r="Q1882" s="1" cm="1">
        <f t="array" ref="Q1882">SUMPRODUCT(([1]OUT_FinalEnergyCons!$B$4:$B$10000="Var_cap")*1, (ISNUMBER(SEARCH("ITOT-SWHSOLBR",[1]OUT_FinalEnergyCons!$A$4:$A$10000)))*1,[1]OUT_FinalEnergyCons!O$4:O$10000)</f>
        <v>1.34012648667619E-2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0</v>
      </c>
      <c r="J1883" s="1">
        <f t="shared" si="2122"/>
        <v>0.57480881900315495</v>
      </c>
      <c r="K1883" s="1">
        <f t="shared" si="2122"/>
        <v>0.57890574431890029</v>
      </c>
      <c r="L1883" s="1">
        <f t="shared" si="2122"/>
        <v>0.57905870330389331</v>
      </c>
      <c r="M1883" s="1">
        <f t="shared" si="2122"/>
        <v>0.56079293609020964</v>
      </c>
      <c r="N1883" s="1">
        <f t="shared" si="2122"/>
        <v>0.71862240668186739</v>
      </c>
      <c r="O1883" s="1">
        <f t="shared" si="2122"/>
        <v>0.79177156703805252</v>
      </c>
      <c r="P1883" s="1">
        <f>P1884</f>
        <v>0.77643771975104459</v>
      </c>
      <c r="Q1883" s="1">
        <f>Q1884</f>
        <v>0.77559698033693081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0.57480881900315495</v>
      </c>
      <c r="K1884" s="1" cm="1">
        <f t="array" ref="K1884">SUMPRODUCT(([1]OUT_FinalEnergyCons!$B$4:$B$10000="Var_cap")*1, (ISNUMBER(SEARCH("ITOT-SWHH2BR",[1]OUT_FinalEnergyCons!$A$4:$A$10000)))*1,[1]OUT_FinalEnergyCons!I$4:I$10000)</f>
        <v>0.57890574431890029</v>
      </c>
      <c r="L1884" s="1" cm="1">
        <f t="array" ref="L1884">SUMPRODUCT(([1]OUT_FinalEnergyCons!$B$4:$B$10000="Var_cap")*1, (ISNUMBER(SEARCH("ITOT-SWHH2BR",[1]OUT_FinalEnergyCons!$A$4:$A$10000)))*1,[1]OUT_FinalEnergyCons!J$4:J$10000)</f>
        <v>0.57905870330389331</v>
      </c>
      <c r="M1884" s="1" cm="1">
        <f t="array" ref="M1884">SUMPRODUCT(([1]OUT_FinalEnergyCons!$B$4:$B$10000="Var_cap")*1, (ISNUMBER(SEARCH("ITOT-SWHH2BR",[1]OUT_FinalEnergyCons!$A$4:$A$10000)))*1,[1]OUT_FinalEnergyCons!K$4:K$10000)</f>
        <v>0.56079293609020964</v>
      </c>
      <c r="N1884" s="1" cm="1">
        <f t="array" ref="N1884">SUMPRODUCT(([1]OUT_FinalEnergyCons!$B$4:$B$10000="Var_cap")*1, (ISNUMBER(SEARCH("ITOT-SWHH2BR",[1]OUT_FinalEnergyCons!$A$4:$A$10000)))*1,[1]OUT_FinalEnergyCons!L$4:L$10000)</f>
        <v>0.71862240668186739</v>
      </c>
      <c r="O1884" s="1" cm="1">
        <f t="array" ref="O1884">SUMPRODUCT(([1]OUT_FinalEnergyCons!$B$4:$B$10000="Var_cap")*1, (ISNUMBER(SEARCH("ITOT-SWHH2BR",[1]OUT_FinalEnergyCons!$A$4:$A$10000)))*1,[1]OUT_FinalEnergyCons!M$4:M$10000)</f>
        <v>0.79177156703805252</v>
      </c>
      <c r="P1884" s="1" cm="1">
        <f t="array" ref="P1884">SUMPRODUCT(([1]OUT_FinalEnergyCons!$B$4:$B$10000="Var_cap")*1, (ISNUMBER(SEARCH("ITOT-SWHH2BR",[1]OUT_FinalEnergyCons!$A$4:$A$10000)))*1,[1]OUT_FinalEnergyCons!N$4:N$10000)</f>
        <v>0.77643771975104459</v>
      </c>
      <c r="Q1884" s="1" cm="1">
        <f t="array" ref="Q1884">SUMPRODUCT(([1]OUT_FinalEnergyCons!$B$4:$B$10000="Var_cap")*1, (ISNUMBER(SEARCH("ITOT-SWHH2BR",[1]OUT_FinalEnergyCons!$A$4:$A$10000)))*1,[1]OUT_FinalEnergyCons!O$4:O$10000)</f>
        <v>0.77559698033693081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6.1443325650195293</v>
      </c>
      <c r="G1885" s="17">
        <f t="shared" ref="G1885:K1885" si="2123">SUM(G1886,G1889,G1891,G1895,G1897,G1899,G1901)</f>
        <v>5.9914031062779625</v>
      </c>
      <c r="H1885" s="17">
        <f t="shared" si="2123"/>
        <v>6.1421589721783185</v>
      </c>
      <c r="I1885" s="17">
        <f t="shared" si="2123"/>
        <v>6.1900080255409122</v>
      </c>
      <c r="J1885" s="17">
        <f t="shared" si="2123"/>
        <v>4.3903606804762854</v>
      </c>
      <c r="K1885" s="17">
        <f t="shared" si="2123"/>
        <v>4.6731404364320204</v>
      </c>
      <c r="L1885" s="17">
        <f t="shared" ref="L1885:O1885" si="2124">SUM(L1886,L1889,L1891,L1895,L1897,L1899,L1901)</f>
        <v>4.6054700493218865</v>
      </c>
      <c r="M1885" s="17">
        <f t="shared" si="2124"/>
        <v>4.3046379713314824</v>
      </c>
      <c r="N1885" s="17">
        <f t="shared" si="2124"/>
        <v>4.208464784760543</v>
      </c>
      <c r="O1885" s="17">
        <f t="shared" si="2124"/>
        <v>4.202866706696307</v>
      </c>
      <c r="P1885" s="17">
        <f>SUM(P1886,P1889,P1891,P1895,P1897,P1899,P1901)</f>
        <v>4.2518167136453444</v>
      </c>
      <c r="Q1885" s="17">
        <f>SUM(Q1886,Q1889,Q1891,Q1895,Q1897,Q1899,Q1901)</f>
        <v>4.5476198185330707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0.61562653169286485</v>
      </c>
      <c r="G1886" s="1">
        <f t="shared" ref="G1886:K1886" si="2125">SUM(G1887:G1888)</f>
        <v>0.43099372282101012</v>
      </c>
      <c r="H1886" s="1">
        <f t="shared" si="2125"/>
        <v>0.58156366451867669</v>
      </c>
      <c r="I1886" s="1">
        <f t="shared" si="2125"/>
        <v>0.59811522960206243</v>
      </c>
      <c r="J1886" s="1">
        <f t="shared" si="2125"/>
        <v>0.59443310626013002</v>
      </c>
      <c r="K1886" s="1">
        <f t="shared" si="2125"/>
        <v>0.60830201762111269</v>
      </c>
      <c r="L1886" s="1">
        <f t="shared" ref="L1886:O1886" si="2126">SUM(L1887:L1888)</f>
        <v>0.59533189159639366</v>
      </c>
      <c r="M1886" s="1">
        <f t="shared" si="2126"/>
        <v>1.2773948635429182</v>
      </c>
      <c r="N1886" s="1">
        <f t="shared" si="2126"/>
        <v>1.4078149289030379</v>
      </c>
      <c r="O1886" s="1">
        <f t="shared" si="2126"/>
        <v>1.5126386539044427</v>
      </c>
      <c r="P1886" s="1">
        <f>SUM(P1887:P1888)</f>
        <v>1.5856584163382204</v>
      </c>
      <c r="Q1886" s="1">
        <f>SUM(Q1887:Q1888)</f>
        <v>1.8405724186929919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0.18500811289242308</v>
      </c>
      <c r="G1887" s="1" cm="1">
        <f t="array" ref="G1887">SUMPRODUCT(([1]OUT_FinalEnergyCons!$B$4:$B$10000="Var_cap")*1, (ISNUMBER(SEARCH("SCOM-SHELCBR",[1]OUT_FinalEnergyCons!$A$4:$A$10000)))*1,[1]OUT_FinalEnergyCons!E$4:E$10000)</f>
        <v>3.7796089419586676E-4</v>
      </c>
      <c r="H1887" s="1" cm="1">
        <f t="array" ref="H1887">SUMPRODUCT(([1]OUT_FinalEnergyCons!$B$4:$B$10000="Var_cap")*1, (ISNUMBER(SEARCH("SCOM-SHELCBR",[1]OUT_FinalEnergyCons!$A$4:$A$10000)))*1,[1]OUT_FinalEnergyCons!F$4:F$10000)</f>
        <v>0.15095109764716497</v>
      </c>
      <c r="I1887" s="1" cm="1">
        <f t="array" ref="I1887">SUMPRODUCT(([1]OUT_FinalEnergyCons!$B$4:$B$10000="Var_cap")*1, (ISNUMBER(SEARCH("SCOM-SHELCBR",[1]OUT_FinalEnergyCons!$A$4:$A$10000)))*1,[1]OUT_FinalEnergyCons!G$4:G$10000)</f>
        <v>0.16749148049395204</v>
      </c>
      <c r="J1887" s="1" cm="1">
        <f t="array" ref="J1887">SUMPRODUCT(([1]OUT_FinalEnergyCons!$B$4:$B$10000="Var_cap")*1, (ISNUMBER(SEARCH("SCOM-SHELCBR",[1]OUT_FinalEnergyCons!$A$4:$A$10000)))*1,[1]OUT_FinalEnergyCons!H$4:H$10000)</f>
        <v>0.16719360993799329</v>
      </c>
      <c r="K1887" s="1" cm="1">
        <f t="array" ref="K1887">SUMPRODUCT(([1]OUT_FinalEnergyCons!$B$4:$B$10000="Var_cap")*1, (ISNUMBER(SEARCH("SCOM-SHELCBR",[1]OUT_FinalEnergyCons!$A$4:$A$10000)))*1,[1]OUT_FinalEnergyCons!I$4:I$10000)</f>
        <v>0.15363742605300107</v>
      </c>
      <c r="L1887" s="1" cm="1">
        <f t="array" ref="L1887">SUMPRODUCT(([1]OUT_FinalEnergyCons!$B$4:$B$10000="Var_cap")*1, (ISNUMBER(SEARCH("SCOM-SHELCBR",[1]OUT_FinalEnergyCons!$A$4:$A$10000)))*1,[1]OUT_FinalEnergyCons!J$4:J$10000)</f>
        <v>0.10871314288403901</v>
      </c>
      <c r="M1887" s="1" cm="1">
        <f t="array" ref="M1887">SUMPRODUCT(([1]OUT_FinalEnergyCons!$B$4:$B$10000="Var_cap")*1, (ISNUMBER(SEARCH("SCOM-SHELCBR",[1]OUT_FinalEnergyCons!$A$4:$A$10000)))*1,[1]OUT_FinalEnergyCons!K$4:K$10000)</f>
        <v>8.1698769045933206E-2</v>
      </c>
      <c r="N1887" s="1" cm="1">
        <f t="array" ref="N1887">SUMPRODUCT(([1]OUT_FinalEnergyCons!$B$4:$B$10000="Var_cap")*1, (ISNUMBER(SEARCH("SCOM-SHELCBR",[1]OUT_FinalEnergyCons!$A$4:$A$10000)))*1,[1]OUT_FinalEnergyCons!L$4:L$10000)</f>
        <v>0.10853201922420186</v>
      </c>
      <c r="O1887" s="1" cm="1">
        <f t="array" ref="O1887">SUMPRODUCT(([1]OUT_FinalEnergyCons!$B$4:$B$10000="Var_cap")*1, (ISNUMBER(SEARCH("SCOM-SHELCBR",[1]OUT_FinalEnergyCons!$A$4:$A$10000)))*1,[1]OUT_FinalEnergyCons!M$4:M$10000)</f>
        <v>0.15239168457098945</v>
      </c>
      <c r="P1887" s="1" cm="1">
        <f t="array" ref="P1887">SUMPRODUCT(([1]OUT_FinalEnergyCons!$B$4:$B$10000="Var_cap")*1, (ISNUMBER(SEARCH("SCOM-SHELCBR",[1]OUT_FinalEnergyCons!$A$4:$A$10000)))*1,[1]OUT_FinalEnergyCons!N$4:N$10000)</f>
        <v>9.3630362528098698E-2</v>
      </c>
      <c r="Q1887" s="1" cm="1">
        <f t="array" ref="Q1887">SUMPRODUCT(([1]OUT_FinalEnergyCons!$B$4:$B$10000="Var_cap")*1, (ISNUMBER(SEARCH("SCOM-SHELCBR",[1]OUT_FinalEnergyCons!$A$4:$A$10000)))*1,[1]OUT_FinalEnergyCons!O$4:O$10000)</f>
        <v>8.649999353987374E-2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0.43061841880044183</v>
      </c>
      <c r="G1888" s="1" cm="1">
        <f t="array" ref="G1888">SUMPRODUCT(([1]OUT_FinalEnergyCons!$B$4:$B$10000="Var_cap")*1, (ISNUMBER(SEARCH("SCOM-SHELCHP",[1]OUT_FinalEnergyCons!$A$4:$A$10000)))*1,[1]OUT_FinalEnergyCons!E$4:E$10000)</f>
        <v>0.43061576192681428</v>
      </c>
      <c r="H1888" s="1" cm="1">
        <f t="array" ref="H1888">SUMPRODUCT(([1]OUT_FinalEnergyCons!$B$4:$B$10000="Var_cap")*1, (ISNUMBER(SEARCH("SCOM-SHELCHP",[1]OUT_FinalEnergyCons!$A$4:$A$10000)))*1,[1]OUT_FinalEnergyCons!F$4:F$10000)</f>
        <v>0.43061256687151173</v>
      </c>
      <c r="I1888" s="1" cm="1">
        <f t="array" ref="I1888">SUMPRODUCT(([1]OUT_FinalEnergyCons!$B$4:$B$10000="Var_cap")*1, (ISNUMBER(SEARCH("SCOM-SHELCHP",[1]OUT_FinalEnergyCons!$A$4:$A$10000)))*1,[1]OUT_FinalEnergyCons!G$4:G$10000)</f>
        <v>0.43062374910811041</v>
      </c>
      <c r="J1888" s="1" cm="1">
        <f t="array" ref="J1888">SUMPRODUCT(([1]OUT_FinalEnergyCons!$B$4:$B$10000="Var_cap")*1, (ISNUMBER(SEARCH("SCOM-SHELCHP",[1]OUT_FinalEnergyCons!$A$4:$A$10000)))*1,[1]OUT_FinalEnergyCons!H$4:H$10000)</f>
        <v>0.4272394963221367</v>
      </c>
      <c r="K1888" s="1" cm="1">
        <f t="array" ref="K1888">SUMPRODUCT(([1]OUT_FinalEnergyCons!$B$4:$B$10000="Var_cap")*1, (ISNUMBER(SEARCH("SCOM-SHELCHP",[1]OUT_FinalEnergyCons!$A$4:$A$10000)))*1,[1]OUT_FinalEnergyCons!I$4:I$10000)</f>
        <v>0.45466459156811168</v>
      </c>
      <c r="L1888" s="1" cm="1">
        <f t="array" ref="L1888">SUMPRODUCT(([1]OUT_FinalEnergyCons!$B$4:$B$10000="Var_cap")*1, (ISNUMBER(SEARCH("SCOM-SHELCHP",[1]OUT_FinalEnergyCons!$A$4:$A$10000)))*1,[1]OUT_FinalEnergyCons!J$4:J$10000)</f>
        <v>0.48661874871235467</v>
      </c>
      <c r="M1888" s="1" cm="1">
        <f t="array" ref="M1888">SUMPRODUCT(([1]OUT_FinalEnergyCons!$B$4:$B$10000="Var_cap")*1, (ISNUMBER(SEARCH("SCOM-SHELCHP",[1]OUT_FinalEnergyCons!$A$4:$A$10000)))*1,[1]OUT_FinalEnergyCons!K$4:K$10000)</f>
        <v>1.195696094496985</v>
      </c>
      <c r="N1888" s="1" cm="1">
        <f t="array" ref="N1888">SUMPRODUCT(([1]OUT_FinalEnergyCons!$B$4:$B$10000="Var_cap")*1, (ISNUMBER(SEARCH("SCOM-SHELCHP",[1]OUT_FinalEnergyCons!$A$4:$A$10000)))*1,[1]OUT_FinalEnergyCons!L$4:L$10000)</f>
        <v>1.2992829096788361</v>
      </c>
      <c r="O1888" s="1" cm="1">
        <f t="array" ref="O1888">SUMPRODUCT(([1]OUT_FinalEnergyCons!$B$4:$B$10000="Var_cap")*1, (ISNUMBER(SEARCH("SCOM-SHELCHP",[1]OUT_FinalEnergyCons!$A$4:$A$10000)))*1,[1]OUT_FinalEnergyCons!M$4:M$10000)</f>
        <v>1.3602469693334533</v>
      </c>
      <c r="P1888" s="1" cm="1">
        <f t="array" ref="P1888">SUMPRODUCT(([1]OUT_FinalEnergyCons!$B$4:$B$10000="Var_cap")*1, (ISNUMBER(SEARCH("SCOM-SHELCHP",[1]OUT_FinalEnergyCons!$A$4:$A$10000)))*1,[1]OUT_FinalEnergyCons!N$4:N$10000)</f>
        <v>1.4920280538101216</v>
      </c>
      <c r="Q1888" s="1" cm="1">
        <f t="array" ref="Q1888">SUMPRODUCT(([1]OUT_FinalEnergyCons!$B$4:$B$10000="Var_cap")*1, (ISNUMBER(SEARCH("SCOM-SHELCHP",[1]OUT_FinalEnergyCons!$A$4:$A$10000)))*1,[1]OUT_FinalEnergyCons!O$4:O$10000)</f>
        <v>1.7540724251531181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1.9285830416803289</v>
      </c>
      <c r="G1889" s="1">
        <f t="shared" ref="G1889:O1889" si="2129">G1890</f>
        <v>1.9278391577971294</v>
      </c>
      <c r="H1889" s="1">
        <f t="shared" si="2129"/>
        <v>1.9275655477280909</v>
      </c>
      <c r="I1889" s="1">
        <f t="shared" si="2129"/>
        <v>1.9272750820122471</v>
      </c>
      <c r="J1889" s="1">
        <f t="shared" si="2129"/>
        <v>0.57335085873940395</v>
      </c>
      <c r="K1889" s="1">
        <f t="shared" si="2129"/>
        <v>0.38886509845017581</v>
      </c>
      <c r="L1889" s="1">
        <f t="shared" si="2129"/>
        <v>0.28625142198474296</v>
      </c>
      <c r="M1889" s="1">
        <f t="shared" si="2129"/>
        <v>0.10931434590525901</v>
      </c>
      <c r="N1889" s="1">
        <f t="shared" si="2129"/>
        <v>0.1092726730916275</v>
      </c>
      <c r="O1889" s="1">
        <f t="shared" si="2129"/>
        <v>0.10916346695458878</v>
      </c>
      <c r="P1889" s="1">
        <f>P1890</f>
        <v>0.10913171890562862</v>
      </c>
      <c r="Q1889" s="1">
        <f>Q1890</f>
        <v>0.10911257577045394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1.9285830416803289</v>
      </c>
      <c r="G1890" s="1" cm="1">
        <f t="array" ref="G1890">SUMPRODUCT(([1]OUT_FinalEnergyCons!$B$4:$B$10000="Var_cap")*1,(ISNUMBER(SEARCH("SCOM-SHLFOBR",[1]OUT_FinalEnergyCons!$A$4:$A$10000)))*1,[1]OUT_FinalEnergyCons!E$4:E$10000)</f>
        <v>1.9278391577971294</v>
      </c>
      <c r="H1890" s="1" cm="1">
        <f t="array" ref="H1890">SUMPRODUCT(([1]OUT_FinalEnergyCons!$B$4:$B$10000="Var_cap")*1,(ISNUMBER(SEARCH("SCOM-SHLFOBR",[1]OUT_FinalEnergyCons!$A$4:$A$10000)))*1,[1]OUT_FinalEnergyCons!F$4:F$10000)</f>
        <v>1.9275655477280909</v>
      </c>
      <c r="I1890" s="1" cm="1">
        <f t="array" ref="I1890">SUMPRODUCT(([1]OUT_FinalEnergyCons!$B$4:$B$10000="Var_cap")*1,(ISNUMBER(SEARCH("SCOM-SHLFOBR",[1]OUT_FinalEnergyCons!$A$4:$A$10000)))*1,[1]OUT_FinalEnergyCons!G$4:G$10000)</f>
        <v>1.9272750820122471</v>
      </c>
      <c r="J1890" s="1" cm="1">
        <f t="array" ref="J1890">SUMPRODUCT(([1]OUT_FinalEnergyCons!$B$4:$B$10000="Var_cap")*1,(ISNUMBER(SEARCH("SCOM-SHLFOBR",[1]OUT_FinalEnergyCons!$A$4:$A$10000)))*1,[1]OUT_FinalEnergyCons!H$4:H$10000)</f>
        <v>0.57335085873940395</v>
      </c>
      <c r="K1890" s="1" cm="1">
        <f t="array" ref="K1890">SUMPRODUCT(([1]OUT_FinalEnergyCons!$B$4:$B$10000="Var_cap")*1,(ISNUMBER(SEARCH("SCOM-SHLFOBR",[1]OUT_FinalEnergyCons!$A$4:$A$10000)))*1,[1]OUT_FinalEnergyCons!I$4:I$10000)</f>
        <v>0.38886509845017581</v>
      </c>
      <c r="L1890" s="1" cm="1">
        <f t="array" ref="L1890">SUMPRODUCT(([1]OUT_FinalEnergyCons!$B$4:$B$10000="Var_cap")*1,(ISNUMBER(SEARCH("SCOM-SHLFOBR",[1]OUT_FinalEnergyCons!$A$4:$A$10000)))*1,[1]OUT_FinalEnergyCons!J$4:J$10000)</f>
        <v>0.28625142198474296</v>
      </c>
      <c r="M1890" s="1" cm="1">
        <f t="array" ref="M1890">SUMPRODUCT(([1]OUT_FinalEnergyCons!$B$4:$B$10000="Var_cap")*1,(ISNUMBER(SEARCH("SCOM-SHLFOBR",[1]OUT_FinalEnergyCons!$A$4:$A$10000)))*1,[1]OUT_FinalEnergyCons!K$4:K$10000)</f>
        <v>0.10931434590525901</v>
      </c>
      <c r="N1890" s="1" cm="1">
        <f t="array" ref="N1890">SUMPRODUCT(([1]OUT_FinalEnergyCons!$B$4:$B$10000="Var_cap")*1,(ISNUMBER(SEARCH("SCOM-SHLFOBR",[1]OUT_FinalEnergyCons!$A$4:$A$10000)))*1,[1]OUT_FinalEnergyCons!L$4:L$10000)</f>
        <v>0.1092726730916275</v>
      </c>
      <c r="O1890" s="1" cm="1">
        <f t="array" ref="O1890">SUMPRODUCT(([1]OUT_FinalEnergyCons!$B$4:$B$10000="Var_cap")*1,(ISNUMBER(SEARCH("SCOM-SHLFOBR",[1]OUT_FinalEnergyCons!$A$4:$A$10000)))*1,[1]OUT_FinalEnergyCons!M$4:M$10000)</f>
        <v>0.10916346695458878</v>
      </c>
      <c r="P1890" s="1" cm="1">
        <f t="array" ref="P1890">SUMPRODUCT(([1]OUT_FinalEnergyCons!$B$4:$B$10000="Var_cap")*1,(ISNUMBER(SEARCH("SCOM-SHLFOBR",[1]OUT_FinalEnergyCons!$A$4:$A$10000)))*1,[1]OUT_FinalEnergyCons!N$4:N$10000)</f>
        <v>0.10913171890562862</v>
      </c>
      <c r="Q1890" s="1" cm="1">
        <f t="array" ref="Q1890">SUMPRODUCT(([1]OUT_FinalEnergyCons!$B$4:$B$10000="Var_cap")*1,(ISNUMBER(SEARCH("SCOM-SHLFOBR",[1]OUT_FinalEnergyCons!$A$4:$A$10000)))*1,[1]OUT_FinalEnergyCons!O$4:O$10000)</f>
        <v>0.10911257577045394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2.8800402022019878</v>
      </c>
      <c r="G1891" s="1">
        <f t="shared" ref="G1891:K1891" si="2133">SUM(G1892:G1894)</f>
        <v>2.8800720872620418</v>
      </c>
      <c r="H1891" s="1">
        <f t="shared" si="2133"/>
        <v>2.8805258319115143</v>
      </c>
      <c r="I1891" s="1">
        <f t="shared" si="2133"/>
        <v>2.8805246390949191</v>
      </c>
      <c r="J1891" s="1">
        <f t="shared" si="2133"/>
        <v>1.8850554733680509</v>
      </c>
      <c r="K1891" s="1">
        <f t="shared" si="2133"/>
        <v>1.9592561547077243</v>
      </c>
      <c r="L1891" s="1">
        <f t="shared" ref="L1891:O1891" si="2134">SUM(L1892:L1894)</f>
        <v>1.2586113573082995</v>
      </c>
      <c r="M1891" s="1">
        <f t="shared" si="2134"/>
        <v>1.0182164797773801</v>
      </c>
      <c r="N1891" s="1">
        <f t="shared" si="2134"/>
        <v>1.0100282712579258</v>
      </c>
      <c r="O1891" s="1">
        <f t="shared" si="2134"/>
        <v>1.0382286506306713</v>
      </c>
      <c r="P1891" s="1">
        <f>SUM(P1892:P1894)</f>
        <v>1.0978461383817377</v>
      </c>
      <c r="Q1891" s="1">
        <f>SUM(Q1892:Q1894)</f>
        <v>1.0946130648517536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2.7746824836684465</v>
      </c>
      <c r="G1892" s="1" cm="1">
        <f t="array" ref="G1892">SUMPRODUCT(([1]OUT_FinalEnergyCons!$B$4:$B$10000="Var_cap")*1, (ISNUMBER(SEARCH("SCOM-SHNGABR",[1]OUT_FinalEnergyCons!$A$4:$A$10000)))*1,[1]OUT_FinalEnergyCons!E$4:E$10000)</f>
        <v>2.7743039527186131</v>
      </c>
      <c r="H1892" s="1" cm="1">
        <f t="array" ref="H1892">SUMPRODUCT(([1]OUT_FinalEnergyCons!$B$4:$B$10000="Var_cap")*1, (ISNUMBER(SEARCH("SCOM-SHNGABR",[1]OUT_FinalEnergyCons!$A$4:$A$10000)))*1,[1]OUT_FinalEnergyCons!F$4:F$10000)</f>
        <v>2.7740780092189214</v>
      </c>
      <c r="I1892" s="1" cm="1">
        <f t="array" ref="I1892">SUMPRODUCT(([1]OUT_FinalEnergyCons!$B$4:$B$10000="Var_cap")*1, (ISNUMBER(SEARCH("SCOM-SHNGABR",[1]OUT_FinalEnergyCons!$A$4:$A$10000)))*1,[1]OUT_FinalEnergyCons!G$4:G$10000)</f>
        <v>2.7740543265137805</v>
      </c>
      <c r="J1892" s="1" cm="1">
        <f t="array" ref="J1892">SUMPRODUCT(([1]OUT_FinalEnergyCons!$B$4:$B$10000="Var_cap")*1, (ISNUMBER(SEARCH("SCOM-SHNGABR",[1]OUT_FinalEnergyCons!$A$4:$A$10000)))*1,[1]OUT_FinalEnergyCons!H$4:H$10000)</f>
        <v>1.7125669692214098</v>
      </c>
      <c r="K1892" s="1" cm="1">
        <f t="array" ref="K1892">SUMPRODUCT(([1]OUT_FinalEnergyCons!$B$4:$B$10000="Var_cap")*1, (ISNUMBER(SEARCH("SCOM-SHNGABR",[1]OUT_FinalEnergyCons!$A$4:$A$10000)))*1,[1]OUT_FinalEnergyCons!I$4:I$10000)</f>
        <v>1.6544510586921872</v>
      </c>
      <c r="L1892" s="1" cm="1">
        <f t="array" ref="L1892">SUMPRODUCT(([1]OUT_FinalEnergyCons!$B$4:$B$10000="Var_cap")*1, (ISNUMBER(SEARCH("SCOM-SHNGABR",[1]OUT_FinalEnergyCons!$A$4:$A$10000)))*1,[1]OUT_FinalEnergyCons!J$4:J$10000)</f>
        <v>0.95388141036337504</v>
      </c>
      <c r="M1892" s="1" cm="1">
        <f t="array" ref="M1892">SUMPRODUCT(([1]OUT_FinalEnergyCons!$B$4:$B$10000="Var_cap")*1, (ISNUMBER(SEARCH("SCOM-SHNGABR",[1]OUT_FinalEnergyCons!$A$4:$A$10000)))*1,[1]OUT_FinalEnergyCons!K$4:K$10000)</f>
        <v>0.72555699466990597</v>
      </c>
      <c r="N1892" s="1" cm="1">
        <f t="array" ref="N1892">SUMPRODUCT(([1]OUT_FinalEnergyCons!$B$4:$B$10000="Var_cap")*1, (ISNUMBER(SEARCH("SCOM-SHNGABR",[1]OUT_FinalEnergyCons!$A$4:$A$10000)))*1,[1]OUT_FinalEnergyCons!L$4:L$10000)</f>
        <v>0.73881793303944099</v>
      </c>
      <c r="O1892" s="1" cm="1">
        <f t="array" ref="O1892">SUMPRODUCT(([1]OUT_FinalEnergyCons!$B$4:$B$10000="Var_cap")*1, (ISNUMBER(SEARCH("SCOM-SHNGABR",[1]OUT_FinalEnergyCons!$A$4:$A$10000)))*1,[1]OUT_FinalEnergyCons!M$4:M$10000)</f>
        <v>0.69782295340074008</v>
      </c>
      <c r="P1892" s="1" cm="1">
        <f t="array" ref="P1892">SUMPRODUCT(([1]OUT_FinalEnergyCons!$B$4:$B$10000="Var_cap")*1, (ISNUMBER(SEARCH("SCOM-SHNGABR",[1]OUT_FinalEnergyCons!$A$4:$A$10000)))*1,[1]OUT_FinalEnergyCons!N$4:N$10000)</f>
        <v>0.72749187300363993</v>
      </c>
      <c r="Q1892" s="1" cm="1">
        <f t="array" ref="Q1892">SUMPRODUCT(([1]OUT_FinalEnergyCons!$B$4:$B$10000="Var_cap")*1, (ISNUMBER(SEARCH("SCOM-SHNGABR",[1]OUT_FinalEnergyCons!$A$4:$A$10000)))*1,[1]OUT_FinalEnergyCons!O$4:O$10000)</f>
        <v>0.72218777366721998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5.6202193366567002E-6</v>
      </c>
      <c r="G1893" s="1" cm="1">
        <f t="array" ref="G1893">SUMPRODUCT(([1]OUT_FinalEnergyCons!$B$4:$B$10000="Var_cap")*1, (ISNUMBER(SEARCH("SCOM-SHngahp",[1]OUT_FinalEnergyCons!$A$4:$A$10000)))*1,[1]OUT_FinalEnergyCons!E$4:E$10000)</f>
        <v>3.1594271300488212E-4</v>
      </c>
      <c r="H1893" s="1" cm="1">
        <f t="array" ref="H1893">SUMPRODUCT(([1]OUT_FinalEnergyCons!$B$4:$B$10000="Var_cap")*1, (ISNUMBER(SEARCH("SCOM-SHngahp",[1]OUT_FinalEnergyCons!$A$4:$A$10000)))*1,[1]OUT_FinalEnergyCons!F$4:F$10000)</f>
        <v>1.031570908922785E-3</v>
      </c>
      <c r="I1893" s="1" cm="1">
        <f t="array" ref="I1893">SUMPRODUCT(([1]OUT_FinalEnergyCons!$B$4:$B$10000="Var_cap")*1, (ISNUMBER(SEARCH("SCOM-SHngahp",[1]OUT_FinalEnergyCons!$A$4:$A$10000)))*1,[1]OUT_FinalEnergyCons!G$4:G$10000)</f>
        <v>1.0695462730583648E-3</v>
      </c>
      <c r="J1893" s="1" cm="1">
        <f t="array" ref="J1893">SUMPRODUCT(([1]OUT_FinalEnergyCons!$B$4:$B$10000="Var_cap")*1, (ISNUMBER(SEARCH("SCOM-SHngahp",[1]OUT_FinalEnergyCons!$A$4:$A$10000)))*1,[1]OUT_FinalEnergyCons!H$4:H$10000)</f>
        <v>7.874476489867329E-3</v>
      </c>
      <c r="K1893" s="1" cm="1">
        <f t="array" ref="K1893">SUMPRODUCT(([1]OUT_FinalEnergyCons!$B$4:$B$10000="Var_cap")*1, (ISNUMBER(SEARCH("SCOM-SHngahp",[1]OUT_FinalEnergyCons!$A$4:$A$10000)))*1,[1]OUT_FinalEnergyCons!I$4:I$10000)</f>
        <v>1.8938333721899011E-2</v>
      </c>
      <c r="L1893" s="1" cm="1">
        <f t="array" ref="L1893">SUMPRODUCT(([1]OUT_FinalEnergyCons!$B$4:$B$10000="Var_cap")*1, (ISNUMBER(SEARCH("SCOM-SHngahp",[1]OUT_FinalEnergyCons!$A$4:$A$10000)))*1,[1]OUT_FinalEnergyCons!J$4:J$10000)</f>
        <v>1.8835902028250757E-2</v>
      </c>
      <c r="M1893" s="1" cm="1">
        <f t="array" ref="M1893">SUMPRODUCT(([1]OUT_FinalEnergyCons!$B$4:$B$10000="Var_cap")*1, (ISNUMBER(SEARCH("SCOM-SHngahp",[1]OUT_FinalEnergyCons!$A$4:$A$10000)))*1,[1]OUT_FinalEnergyCons!K$4:K$10000)</f>
        <v>2.8448715700656265E-2</v>
      </c>
      <c r="N1893" s="1" cm="1">
        <f t="array" ref="N1893">SUMPRODUCT(([1]OUT_FinalEnergyCons!$B$4:$B$10000="Var_cap")*1, (ISNUMBER(SEARCH("SCOM-SHngahp",[1]OUT_FinalEnergyCons!$A$4:$A$10000)))*1,[1]OUT_FinalEnergyCons!L$4:L$10000)</f>
        <v>1.9256123681245099E-2</v>
      </c>
      <c r="O1893" s="1" cm="1">
        <f t="array" ref="O1893">SUMPRODUCT(([1]OUT_FinalEnergyCons!$B$4:$B$10000="Var_cap")*1, (ISNUMBER(SEARCH("SCOM-SHngahp",[1]OUT_FinalEnergyCons!$A$4:$A$10000)))*1,[1]OUT_FinalEnergyCons!M$4:M$10000)</f>
        <v>4.3095225085250793E-2</v>
      </c>
      <c r="P1893" s="1" cm="1">
        <f t="array" ref="P1893">SUMPRODUCT(([1]OUT_FinalEnergyCons!$B$4:$B$10000="Var_cap")*1, (ISNUMBER(SEARCH("SCOM-SHngahp",[1]OUT_FinalEnergyCons!$A$4:$A$10000)))*1,[1]OUT_FinalEnergyCons!N$4:N$10000)</f>
        <v>3.2039836470490329E-2</v>
      </c>
      <c r="Q1893" s="1" cm="1">
        <f t="array" ref="Q1893">SUMPRODUCT(([1]OUT_FinalEnergyCons!$B$4:$B$10000="Var_cap")*1, (ISNUMBER(SEARCH("SCOM-SHngahp",[1]OUT_FinalEnergyCons!$A$4:$A$10000)))*1,[1]OUT_FinalEnergyCons!O$4:O$10000)</f>
        <v>3.6781392949361003E-2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0.10535209831420449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0.10545219183042366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0.10541625178367023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0.10540076630808003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0.16461402765677371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0.28586676229363805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0.28589404491667381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0.26421076940681787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0.25195421453723976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0.29731047214468043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0.33831442890760738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0.33564389823517266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0.47842823269149093</v>
      </c>
      <c r="G1895" s="1">
        <f t="shared" ref="G1895:O1895" si="2139">G1896</f>
        <v>0.47845649946561658</v>
      </c>
      <c r="H1895" s="1">
        <f t="shared" si="2139"/>
        <v>0.47842808562461625</v>
      </c>
      <c r="I1895" s="1">
        <f t="shared" si="2139"/>
        <v>0.47830731817913313</v>
      </c>
      <c r="J1895" s="1">
        <f t="shared" si="2139"/>
        <v>0.60364958696924964</v>
      </c>
      <c r="K1895" s="1">
        <f t="shared" si="2139"/>
        <v>0.65003678702683032</v>
      </c>
      <c r="L1895" s="1">
        <f t="shared" si="2139"/>
        <v>1.2636581176936996</v>
      </c>
      <c r="M1895" s="1">
        <f t="shared" si="2139"/>
        <v>0.61862739417151291</v>
      </c>
      <c r="N1895" s="1">
        <f t="shared" si="2139"/>
        <v>0.32452970584786295</v>
      </c>
      <c r="O1895" s="1">
        <f t="shared" si="2139"/>
        <v>0.18379687679109061</v>
      </c>
      <c r="P1895" s="1">
        <f>P1896</f>
        <v>6.1727302626852706E-2</v>
      </c>
      <c r="Q1895" s="1">
        <f>Q1896</f>
        <v>9.6005013630222222E-2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0.47842823269149093</v>
      </c>
      <c r="G1896" s="1" cm="1">
        <f t="array" ref="G1896">SUMPRODUCT(([1]OUT_FinalEnergyCons!$B$4:$B$10000="Var_cap")*1, (ISNUMBER(SEARCH("SCOM-SHWODBR",[1]OUT_FinalEnergyCons!$A$4:$A$10000)))*1,[1]OUT_FinalEnergyCons!E$4:E$10000)</f>
        <v>0.47845649946561658</v>
      </c>
      <c r="H1896" s="1" cm="1">
        <f t="array" ref="H1896">SUMPRODUCT(([1]OUT_FinalEnergyCons!$B$4:$B$10000="Var_cap")*1, (ISNUMBER(SEARCH("SCOM-SHWODBR",[1]OUT_FinalEnergyCons!$A$4:$A$10000)))*1,[1]OUT_FinalEnergyCons!F$4:F$10000)</f>
        <v>0.47842808562461625</v>
      </c>
      <c r="I1896" s="1" cm="1">
        <f t="array" ref="I1896">SUMPRODUCT(([1]OUT_FinalEnergyCons!$B$4:$B$10000="Var_cap")*1, (ISNUMBER(SEARCH("SCOM-SHWODBR",[1]OUT_FinalEnergyCons!$A$4:$A$10000)))*1,[1]OUT_FinalEnergyCons!G$4:G$10000)</f>
        <v>0.47830731817913313</v>
      </c>
      <c r="J1896" s="1" cm="1">
        <f t="array" ref="J1896">SUMPRODUCT(([1]OUT_FinalEnergyCons!$B$4:$B$10000="Var_cap")*1, (ISNUMBER(SEARCH("SCOM-SHWODBR",[1]OUT_FinalEnergyCons!$A$4:$A$10000)))*1,[1]OUT_FinalEnergyCons!H$4:H$10000)</f>
        <v>0.60364958696924964</v>
      </c>
      <c r="K1896" s="1" cm="1">
        <f t="array" ref="K1896">SUMPRODUCT(([1]OUT_FinalEnergyCons!$B$4:$B$10000="Var_cap")*1, (ISNUMBER(SEARCH("SCOM-SHWODBR",[1]OUT_FinalEnergyCons!$A$4:$A$10000)))*1,[1]OUT_FinalEnergyCons!I$4:I$10000)</f>
        <v>0.65003678702683032</v>
      </c>
      <c r="L1896" s="1" cm="1">
        <f t="array" ref="L1896">SUMPRODUCT(([1]OUT_FinalEnergyCons!$B$4:$B$10000="Var_cap")*1, (ISNUMBER(SEARCH("SCOM-SHWODBR",[1]OUT_FinalEnergyCons!$A$4:$A$10000)))*1,[1]OUT_FinalEnergyCons!J$4:J$10000)</f>
        <v>1.2636581176936996</v>
      </c>
      <c r="M1896" s="1" cm="1">
        <f t="array" ref="M1896">SUMPRODUCT(([1]OUT_FinalEnergyCons!$B$4:$B$10000="Var_cap")*1, (ISNUMBER(SEARCH("SCOM-SHWODBR",[1]OUT_FinalEnergyCons!$A$4:$A$10000)))*1,[1]OUT_FinalEnergyCons!K$4:K$10000)</f>
        <v>0.61862739417151291</v>
      </c>
      <c r="N1896" s="1" cm="1">
        <f t="array" ref="N1896">SUMPRODUCT(([1]OUT_FinalEnergyCons!$B$4:$B$10000="Var_cap")*1, (ISNUMBER(SEARCH("SCOM-SHWODBR",[1]OUT_FinalEnergyCons!$A$4:$A$10000)))*1,[1]OUT_FinalEnergyCons!L$4:L$10000)</f>
        <v>0.32452970584786295</v>
      </c>
      <c r="O1896" s="1" cm="1">
        <f t="array" ref="O1896">SUMPRODUCT(([1]OUT_FinalEnergyCons!$B$4:$B$10000="Var_cap")*1, (ISNUMBER(SEARCH("SCOM-SHWODBR",[1]OUT_FinalEnergyCons!$A$4:$A$10000)))*1,[1]OUT_FinalEnergyCons!M$4:M$10000)</f>
        <v>0.18379687679109061</v>
      </c>
      <c r="P1896" s="1" cm="1">
        <f t="array" ref="P1896">SUMPRODUCT(([1]OUT_FinalEnergyCons!$B$4:$B$10000="Var_cap")*1, (ISNUMBER(SEARCH("SCOM-SHWODBR",[1]OUT_FinalEnergyCons!$A$4:$A$10000)))*1,[1]OUT_FinalEnergyCons!N$4:N$10000)</f>
        <v>6.1727302626852706E-2</v>
      </c>
      <c r="Q1896" s="1" cm="1">
        <f t="array" ref="Q1896">SUMPRODUCT(([1]OUT_FinalEnergyCons!$B$4:$B$10000="Var_cap")*1, (ISNUMBER(SEARCH("SCOM-SHWODBR",[1]OUT_FinalEnergyCons!$A$4:$A$10000)))*1,[1]OUT_FinalEnergyCons!O$4:O$10000)</f>
        <v>9.6005013630222222E-2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0.15051785157194486</v>
      </c>
      <c r="G1897" s="1">
        <f t="shared" ref="G1897:O1897" si="2142">G1898</f>
        <v>0.17392099581299647</v>
      </c>
      <c r="H1897" s="1">
        <f t="shared" si="2142"/>
        <v>0.17391186161014976</v>
      </c>
      <c r="I1897" s="1">
        <f t="shared" si="2142"/>
        <v>0.1739194695435668</v>
      </c>
      <c r="J1897" s="1">
        <f t="shared" si="2142"/>
        <v>0.1732402326722568</v>
      </c>
      <c r="K1897" s="1">
        <f t="shared" si="2142"/>
        <v>0.1839333539169071</v>
      </c>
      <c r="L1897" s="1">
        <f t="shared" si="2142"/>
        <v>0.18405168913499459</v>
      </c>
      <c r="M1897" s="1">
        <f t="shared" si="2142"/>
        <v>0.25980421888734628</v>
      </c>
      <c r="N1897" s="1">
        <f t="shared" si="2142"/>
        <v>0.20784961148052503</v>
      </c>
      <c r="O1897" s="1">
        <f t="shared" si="2142"/>
        <v>0.19838987041337969</v>
      </c>
      <c r="P1897" s="1">
        <f>P1898</f>
        <v>0.23720624713234403</v>
      </c>
      <c r="Q1897" s="1">
        <f>Q1898</f>
        <v>0.27274392765217342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0.15051785157194486</v>
      </c>
      <c r="G1898" s="1" cm="1">
        <f t="array" ref="G1898">SUMPRODUCT(([1]OUT_FinalEnergyCons!$B$4:$B$10000="Var_cap")*1,(ISNUMBER(SEARCH("SCOM-SHPLTBR",[1]OUT_FinalEnergyCons!$A$4:$A$10000)))*1,[1]OUT_FinalEnergyCons!E$4:E$10000)</f>
        <v>0.17392099581299647</v>
      </c>
      <c r="H1898" s="1" cm="1">
        <f t="array" ref="H1898">SUMPRODUCT(([1]OUT_FinalEnergyCons!$B$4:$B$10000="Var_cap")*1,(ISNUMBER(SEARCH("SCOM-SHPLTBR",[1]OUT_FinalEnergyCons!$A$4:$A$10000)))*1,[1]OUT_FinalEnergyCons!F$4:F$10000)</f>
        <v>0.17391186161014976</v>
      </c>
      <c r="I1898" s="1" cm="1">
        <f t="array" ref="I1898">SUMPRODUCT(([1]OUT_FinalEnergyCons!$B$4:$B$10000="Var_cap")*1,(ISNUMBER(SEARCH("SCOM-SHPLTBR",[1]OUT_FinalEnergyCons!$A$4:$A$10000)))*1,[1]OUT_FinalEnergyCons!G$4:G$10000)</f>
        <v>0.1739194695435668</v>
      </c>
      <c r="J1898" s="1" cm="1">
        <f t="array" ref="J1898">SUMPRODUCT(([1]OUT_FinalEnergyCons!$B$4:$B$10000="Var_cap")*1,(ISNUMBER(SEARCH("SCOM-SHPLTBR",[1]OUT_FinalEnergyCons!$A$4:$A$10000)))*1,[1]OUT_FinalEnergyCons!H$4:H$10000)</f>
        <v>0.1732402326722568</v>
      </c>
      <c r="K1898" s="1" cm="1">
        <f t="array" ref="K1898">SUMPRODUCT(([1]OUT_FinalEnergyCons!$B$4:$B$10000="Var_cap")*1,(ISNUMBER(SEARCH("SCOM-SHPLTBR",[1]OUT_FinalEnergyCons!$A$4:$A$10000)))*1,[1]OUT_FinalEnergyCons!I$4:I$10000)</f>
        <v>0.1839333539169071</v>
      </c>
      <c r="L1898" s="1" cm="1">
        <f t="array" ref="L1898">SUMPRODUCT(([1]OUT_FinalEnergyCons!$B$4:$B$10000="Var_cap")*1,(ISNUMBER(SEARCH("SCOM-SHPLTBR",[1]OUT_FinalEnergyCons!$A$4:$A$10000)))*1,[1]OUT_FinalEnergyCons!J$4:J$10000)</f>
        <v>0.18405168913499459</v>
      </c>
      <c r="M1898" s="1" cm="1">
        <f t="array" ref="M1898">SUMPRODUCT(([1]OUT_FinalEnergyCons!$B$4:$B$10000="Var_cap")*1,(ISNUMBER(SEARCH("SCOM-SHPLTBR",[1]OUT_FinalEnergyCons!$A$4:$A$10000)))*1,[1]OUT_FinalEnergyCons!K$4:K$10000)</f>
        <v>0.25980421888734628</v>
      </c>
      <c r="N1898" s="1" cm="1">
        <f t="array" ref="N1898">SUMPRODUCT(([1]OUT_FinalEnergyCons!$B$4:$B$10000="Var_cap")*1,(ISNUMBER(SEARCH("SCOM-SHPLTBR",[1]OUT_FinalEnergyCons!$A$4:$A$10000)))*1,[1]OUT_FinalEnergyCons!L$4:L$10000)</f>
        <v>0.20784961148052503</v>
      </c>
      <c r="O1898" s="1" cm="1">
        <f t="array" ref="O1898">SUMPRODUCT(([1]OUT_FinalEnergyCons!$B$4:$B$10000="Var_cap")*1,(ISNUMBER(SEARCH("SCOM-SHPLTBR",[1]OUT_FinalEnergyCons!$A$4:$A$10000)))*1,[1]OUT_FinalEnergyCons!M$4:M$10000)</f>
        <v>0.19838987041337969</v>
      </c>
      <c r="P1898" s="1" cm="1">
        <f t="array" ref="P1898">SUMPRODUCT(([1]OUT_FinalEnergyCons!$B$4:$B$10000="Var_cap")*1,(ISNUMBER(SEARCH("SCOM-SHPLTBR",[1]OUT_FinalEnergyCons!$A$4:$A$10000)))*1,[1]OUT_FinalEnergyCons!N$4:N$10000)</f>
        <v>0.23720624713234403</v>
      </c>
      <c r="Q1898" s="1" cm="1">
        <f t="array" ref="Q1898">SUMPRODUCT(([1]OUT_FinalEnergyCons!$B$4:$B$10000="Var_cap")*1,(ISNUMBER(SEARCH("SCOM-SHPLTBR",[1]OUT_FinalEnergyCons!$A$4:$A$10000)))*1,[1]OUT_FinalEnergyCons!O$4:O$10000)</f>
        <v>0.27274392765217342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9.1136705180911173E-2</v>
      </c>
      <c r="G1899" s="1">
        <f t="shared" ref="G1899:O1899" si="2145">G1900</f>
        <v>0.10012064311916781</v>
      </c>
      <c r="H1899" s="1">
        <f t="shared" si="2145"/>
        <v>0.10016398078527064</v>
      </c>
      <c r="I1899" s="1">
        <f t="shared" si="2145"/>
        <v>0.10022469692691623</v>
      </c>
      <c r="J1899" s="1">
        <f t="shared" si="2145"/>
        <v>0.52605482929287006</v>
      </c>
      <c r="K1899" s="1">
        <f t="shared" si="2145"/>
        <v>0.83769084581721798</v>
      </c>
      <c r="L1899" s="1">
        <f t="shared" si="2145"/>
        <v>1.0004263194609899</v>
      </c>
      <c r="M1899" s="1">
        <f t="shared" si="2145"/>
        <v>1.0004273097552101</v>
      </c>
      <c r="N1899" s="1">
        <f t="shared" si="2145"/>
        <v>1.0004276729169299</v>
      </c>
      <c r="O1899" s="1">
        <f t="shared" si="2145"/>
        <v>1.0004296016659799</v>
      </c>
      <c r="P1899" s="1">
        <f>P1900</f>
        <v>1.00043154283289</v>
      </c>
      <c r="Q1899" s="1">
        <f>Q1900</f>
        <v>1.0004374067911199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9.1136705180911173E-2</v>
      </c>
      <c r="G1900" s="1" cm="1">
        <f t="array" ref="G1900">SUMPRODUCT(([1]OUT_FinalEnergyCons!$B$4:$B$10000="Var_cap")*1, (ISNUMBER(SEARCH("SCOM-SHSOLBR",[1]OUT_FinalEnergyCons!$A$4:$A$10000)))*1,[1]OUT_FinalEnergyCons!E$4:E$10000)</f>
        <v>0.10012064311916781</v>
      </c>
      <c r="H1900" s="1" cm="1">
        <f t="array" ref="H1900">SUMPRODUCT(([1]OUT_FinalEnergyCons!$B$4:$B$10000="Var_cap")*1, (ISNUMBER(SEARCH("SCOM-SHSOLBR",[1]OUT_FinalEnergyCons!$A$4:$A$10000)))*1,[1]OUT_FinalEnergyCons!F$4:F$10000)</f>
        <v>0.10016398078527064</v>
      </c>
      <c r="I1900" s="1" cm="1">
        <f t="array" ref="I1900">SUMPRODUCT(([1]OUT_FinalEnergyCons!$B$4:$B$10000="Var_cap")*1, (ISNUMBER(SEARCH("SCOM-SHSOLBR",[1]OUT_FinalEnergyCons!$A$4:$A$10000)))*1,[1]OUT_FinalEnergyCons!G$4:G$10000)</f>
        <v>0.10022469692691623</v>
      </c>
      <c r="J1900" s="1" cm="1">
        <f t="array" ref="J1900">SUMPRODUCT(([1]OUT_FinalEnergyCons!$B$4:$B$10000="Var_cap")*1, (ISNUMBER(SEARCH("SCOM-SHSOLBR",[1]OUT_FinalEnergyCons!$A$4:$A$10000)))*1,[1]OUT_FinalEnergyCons!H$4:H$10000)</f>
        <v>0.52605482929287006</v>
      </c>
      <c r="K1900" s="1" cm="1">
        <f t="array" ref="K1900">SUMPRODUCT(([1]OUT_FinalEnergyCons!$B$4:$B$10000="Var_cap")*1, (ISNUMBER(SEARCH("SCOM-SHSOLBR",[1]OUT_FinalEnergyCons!$A$4:$A$10000)))*1,[1]OUT_FinalEnergyCons!I$4:I$10000)</f>
        <v>0.83769084581721798</v>
      </c>
      <c r="L1900" s="1" cm="1">
        <f t="array" ref="L1900">SUMPRODUCT(([1]OUT_FinalEnergyCons!$B$4:$B$10000="Var_cap")*1, (ISNUMBER(SEARCH("SCOM-SHSOLBR",[1]OUT_FinalEnergyCons!$A$4:$A$10000)))*1,[1]OUT_FinalEnergyCons!J$4:J$10000)</f>
        <v>1.0004263194609899</v>
      </c>
      <c r="M1900" s="1" cm="1">
        <f t="array" ref="M1900">SUMPRODUCT(([1]OUT_FinalEnergyCons!$B$4:$B$10000="Var_cap")*1, (ISNUMBER(SEARCH("SCOM-SHSOLBR",[1]OUT_FinalEnergyCons!$A$4:$A$10000)))*1,[1]OUT_FinalEnergyCons!K$4:K$10000)</f>
        <v>1.0004273097552101</v>
      </c>
      <c r="N1900" s="1" cm="1">
        <f t="array" ref="N1900">SUMPRODUCT(([1]OUT_FinalEnergyCons!$B$4:$B$10000="Var_cap")*1, (ISNUMBER(SEARCH("SCOM-SHSOLBR",[1]OUT_FinalEnergyCons!$A$4:$A$10000)))*1,[1]OUT_FinalEnergyCons!L$4:L$10000)</f>
        <v>1.0004276729169299</v>
      </c>
      <c r="O1900" s="1" cm="1">
        <f t="array" ref="O1900">SUMPRODUCT(([1]OUT_FinalEnergyCons!$B$4:$B$10000="Var_cap")*1, (ISNUMBER(SEARCH("SCOM-SHSOLBR",[1]OUT_FinalEnergyCons!$A$4:$A$10000)))*1,[1]OUT_FinalEnergyCons!M$4:M$10000)</f>
        <v>1.0004296016659799</v>
      </c>
      <c r="P1900" s="1" cm="1">
        <f t="array" ref="P1900">SUMPRODUCT(([1]OUT_FinalEnergyCons!$B$4:$B$10000="Var_cap")*1, (ISNUMBER(SEARCH("SCOM-SHSOLBR",[1]OUT_FinalEnergyCons!$A$4:$A$10000)))*1,[1]OUT_FinalEnergyCons!N$4:N$10000)</f>
        <v>1.00043154283289</v>
      </c>
      <c r="Q1900" s="1" cm="1">
        <f t="array" ref="Q1900">SUMPRODUCT(([1]OUT_FinalEnergyCons!$B$4:$B$10000="Var_cap")*1, (ISNUMBER(SEARCH("SCOM-SHSOLBR",[1]OUT_FinalEnergyCons!$A$4:$A$10000)))*1,[1]OUT_FinalEnergyCons!O$4:O$10000)</f>
        <v>1.0004374067911199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3.16415901820691E-2</v>
      </c>
      <c r="J1901" s="1">
        <f t="shared" si="2148"/>
        <v>3.4576593174324002E-2</v>
      </c>
      <c r="K1901" s="1">
        <f t="shared" si="2148"/>
        <v>4.5056178892051824E-2</v>
      </c>
      <c r="L1901" s="1">
        <f t="shared" si="2148"/>
        <v>1.7139252142766209E-2</v>
      </c>
      <c r="M1901" s="1">
        <f t="shared" si="2148"/>
        <v>2.0853359291855722E-2</v>
      </c>
      <c r="N1901" s="1">
        <f t="shared" si="2148"/>
        <v>0.1485419212626341</v>
      </c>
      <c r="O1901" s="1">
        <f t="shared" si="2148"/>
        <v>0.1602195863361541</v>
      </c>
      <c r="P1901" s="1">
        <f>P1902</f>
        <v>0.15981534742767059</v>
      </c>
      <c r="Q1901" s="1">
        <f>Q1902</f>
        <v>0.13413541114435587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3.16415901820691E-2</v>
      </c>
      <c r="J1902" s="1" cm="1">
        <f t="array" ref="J1902">SUMPRODUCT(([1]OUT_FinalEnergyCons!$B$4:$B$10000="Var_cap")*1, (ISNUMBER(SEARCH("SCOM-SHH2BR",[1]OUT_FinalEnergyCons!$A$4:$A$10000)))*1,[1]OUT_FinalEnergyCons!H$4:H$10000)</f>
        <v>3.4576593174324002E-2</v>
      </c>
      <c r="K1902" s="1" cm="1">
        <f t="array" ref="K1902">SUMPRODUCT(([1]OUT_FinalEnergyCons!$B$4:$B$10000="Var_cap")*1, (ISNUMBER(SEARCH("SCOM-SHH2BR",[1]OUT_FinalEnergyCons!$A$4:$A$10000)))*1,[1]OUT_FinalEnergyCons!I$4:I$10000)</f>
        <v>4.5056178892051824E-2</v>
      </c>
      <c r="L1902" s="1" cm="1">
        <f t="array" ref="L1902">SUMPRODUCT(([1]OUT_FinalEnergyCons!$B$4:$B$10000="Var_cap")*1, (ISNUMBER(SEARCH("SCOM-SHH2BR",[1]OUT_FinalEnergyCons!$A$4:$A$10000)))*1,[1]OUT_FinalEnergyCons!J$4:J$10000)</f>
        <v>1.7139252142766209E-2</v>
      </c>
      <c r="M1902" s="1" cm="1">
        <f t="array" ref="M1902">SUMPRODUCT(([1]OUT_FinalEnergyCons!$B$4:$B$10000="Var_cap")*1, (ISNUMBER(SEARCH("SCOM-SHH2BR",[1]OUT_FinalEnergyCons!$A$4:$A$10000)))*1,[1]OUT_FinalEnergyCons!K$4:K$10000)</f>
        <v>2.0853359291855722E-2</v>
      </c>
      <c r="N1902" s="1" cm="1">
        <f t="array" ref="N1902">SUMPRODUCT(([1]OUT_FinalEnergyCons!$B$4:$B$10000="Var_cap")*1, (ISNUMBER(SEARCH("SCOM-SHH2BR",[1]OUT_FinalEnergyCons!$A$4:$A$10000)))*1,[1]OUT_FinalEnergyCons!L$4:L$10000)</f>
        <v>0.1485419212626341</v>
      </c>
      <c r="O1902" s="1" cm="1">
        <f t="array" ref="O1902">SUMPRODUCT(([1]OUT_FinalEnergyCons!$B$4:$B$10000="Var_cap")*1, (ISNUMBER(SEARCH("SCOM-SHH2BR",[1]OUT_FinalEnergyCons!$A$4:$A$10000)))*1,[1]OUT_FinalEnergyCons!M$4:M$10000)</f>
        <v>0.1602195863361541</v>
      </c>
      <c r="P1902" s="1" cm="1">
        <f t="array" ref="P1902">SUMPRODUCT(([1]OUT_FinalEnergyCons!$B$4:$B$10000="Var_cap")*1, (ISNUMBER(SEARCH("SCOM-SHH2BR",[1]OUT_FinalEnergyCons!$A$4:$A$10000)))*1,[1]OUT_FinalEnergyCons!N$4:N$10000)</f>
        <v>0.15981534742767059</v>
      </c>
      <c r="Q1902" s="1" cm="1">
        <f t="array" ref="Q1902">SUMPRODUCT(([1]OUT_FinalEnergyCons!$B$4:$B$10000="Var_cap")*1, (ISNUMBER(SEARCH("SCOM-SHH2BR",[1]OUT_FinalEnergyCons!$A$4:$A$10000)))*1,[1]OUT_FinalEnergyCons!O$4:O$10000)</f>
        <v>0.13413541114435587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4.6739944051846427</v>
      </c>
      <c r="G1903" s="3">
        <f t="shared" ref="G1903:K1903" si="2150">SUM(G1904:G1953)</f>
        <v>4.7834753810812529</v>
      </c>
      <c r="H1903" s="3">
        <f t="shared" si="2150"/>
        <v>4.9797485862461137</v>
      </c>
      <c r="I1903" s="3">
        <f t="shared" si="2150"/>
        <v>5.213123762758137</v>
      </c>
      <c r="J1903" s="3">
        <f t="shared" si="2150"/>
        <v>5.380613585260881</v>
      </c>
      <c r="K1903" s="3">
        <f t="shared" si="2150"/>
        <v>5.5479767413300234</v>
      </c>
      <c r="L1903" s="3">
        <f t="shared" ref="L1903:O1903" si="2151">SUM(L1904:L1953)</f>
        <v>5.6519133325741917</v>
      </c>
      <c r="M1903" s="3">
        <f t="shared" si="2151"/>
        <v>5.7564523763010822</v>
      </c>
      <c r="N1903" s="3">
        <f t="shared" si="2151"/>
        <v>6.0529495777659115</v>
      </c>
      <c r="O1903" s="3">
        <f t="shared" si="2151"/>
        <v>6.1874693993157548</v>
      </c>
      <c r="P1903" s="3">
        <f>SUM(P1904:P1953)</f>
        <v>6.3331153871192756</v>
      </c>
      <c r="Q1903" s="3">
        <f>SUM(Q1904:Q1953)</f>
        <v>6.5002682937563465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4.2037236673651328E-2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3.6345459239996297E-2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2.7060577337796678E-2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1.4010772222581394E-2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1.6374100252446843E-3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2.8222757463706354E-3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1.7168493122095899E-3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0.16524697000923497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0.30209674757910526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0.35186695843338184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0.36169660540796011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0.36856889907259666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0.36247962872573825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0.36587124783205366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0.36445484232931968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0.36339359261659843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7.438231038778647E-3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1.2586661647595679E-2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1.2806228990914516E-2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0.29787482837072921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1.4625128514183057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1.7877024151631684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1.9108535851099766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1.8944608615183425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1.8877574640701418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1.8863906466103935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1.8821061443754807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1.8828493260116013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4.4029240420182325E-3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9.9330668290257985E-3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0.27188117528043892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0.23931020095310318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0.27442243655005766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0.57796763297848386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0.53988105999480596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0.96884146140270877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1.0482563683775734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1.3072737832107335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2.2673979102083397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1.9287412074532191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1.5413984699945208E-2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9.8637280049742357E-2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0.10768096512368829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0.95755787198460018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1.5936342644089176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1.8994213002826457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1.973742197359502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2.1592774461079385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2.347003340089536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2.1942465652725511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1.4025982738004217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1.926158879394015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2.5932855147980749E-5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4.301045017701222E-4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6.0038674150842655E-4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8.7309409789244343E-4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1.0585201001596333E-3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6.6592202356218009E-4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6.2218877706475193E-4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2.543766274632019E-4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1.8281053968335359E-3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3.1768775890173222E-3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3.8197597866544458E-3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4.6836361061234622E-3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4.8859787831550235E-3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7.6008184728582947E-3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7.4902900295719284E-3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2.2573304498127944E-2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1.5330473658987287E-2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8.6623401878787708E-3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1.3097281562315227E-3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6.758847526719047E-4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4.0908928662432859E-3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4.2462401781318375E-3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3.5058349021406545E-3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1.8334620105374024E-3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4.0687178408955584E-3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1.2478393197088451E-2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8.0276340482791975E-2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0.19653597427912378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0.57860593443014596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0.44990421798059443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0.46893071554343868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0.17209790773676947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0.11544590464952575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6.5448396059942411E-3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5.9818893250796323E-3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3.6245429968334328E-3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7.2626917599470852E-3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1.297245913686877E-2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1.3352005769493866E-2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1.739932603975352E-2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9.2101645448987076E-3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4.4445917702580755E-3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1.8861126964971474E-3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9.239489892148337E-4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0.10204249564799794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0.24270132642229819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0.23299161018677925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0.22522090007146142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1.5080365009433409E-6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4.6232727971744333E-4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6.0449492786743828E-4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1.1473068932623717E-3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1.2437676414800698E-3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7.6300074168479995E-4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3.8508617308266537E-3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3.0905208687661235E-3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6.4265226891939663E-3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4.096790161114798E-4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1.957682896167102E-4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1.8713746102637117E-4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2.2229621508124806E-4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3.9711775809879289E-4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0.22770714021169916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0.1863421742192459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0.10965025599647479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9.7870270977187934E-3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8.090247891617516E-3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5.4761464229738082E-3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3.5108879070532473E-4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3.1069988986788121E-4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2.0275504494821276E-4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2.8438548668660222E-2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6.579229806417497E-2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5.8678374932619147E-2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0.30603139255865236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0.24711972060314794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0.22696832907809747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4.807192875648459E-2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3.1190490038007515E-2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4.3470986084891529E-4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3.8450393741766683E-4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2.4304245902755464E-4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2.590449349543128E-4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1.9969966835169479E-3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3.0017443958795429E-3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7.2816569357471564E-2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5.9955145161117981E-2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3.510293346693226E-2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0.15236535492928735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0.13207940207091182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0.14093281052566217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0.17580307438921908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0.16934848269735486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0.16310547516721102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2.5896184099844701E-5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3.5629293969788589E-5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7.0618215517919815E-7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2.0093650354482991E-6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2.7763362605429496E-6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2.5207546744413929E-6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2.3525152466590399E-6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2.343903968427656E-6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2.204030029222261E-6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2.2758886259399459E-6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3.2479716380565059E-6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6.319443597654231E-6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1.6825656984534388E-5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2.1491782139185152E-5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5.3283655590353897E-6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5.6198983567085894E-6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5.5595653662378918E-6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5.5272168693533714E-6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5.490839222668864E-6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5.4423476035602229E-6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5.4776792144692557E-6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5.5872738430959357E-6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6.8248210785871818E-6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5.3634998197328107E-5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1.1650089770238378E-4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1.1493515219469372E-4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8.6766807787562944E-6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6.646980254013571E-6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5.8088129252525145E-6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5.9365327781084447E-6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6.0704213907957309E-6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6.080469268873836E-6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6.1126026777927822E-6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6.186935429420261E-6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7.3967498544057335E-6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1.26120255449284E-5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1.7588932806413073E-5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4.7892388804334999E-6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5.5408519222302105E-6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5.5101991087322548E-6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5.5821884619089909E-6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5.5767297375369055E-6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5.5415456449361639E-6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5.526225774326811E-6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5.6172929044542664E-6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6.8674211725912153E-6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6.5793063384227676E-2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5.7062966478094994E-2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4.38834281304194E-2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2.1947250615354814E-2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5.6688786346113899E-3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6.6897082955822409E-3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5.6362304523370522E-3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5.2303943220331234E-3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8.7602130766206525E-4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2.6175767416918255E-4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1.72269877372048E-2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5.2578906010097091E-2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0.14143022669236455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0.12076069245040311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6.739790748745228E-2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9.3216277180423433E-3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1.424875610473556E-2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0.19508029372582333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0.18588343786455661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0.14993574587180072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4.8927558135096083E-2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2.3021196173509163E-4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8.3198277812336387E-3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1.4340863179619476E-2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1.3934107700268636E-2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1.1984217891195298E-2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2.4685330975320234E-3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1.7217710285716072E-4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2.4924482167236786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2.1591747565083494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1.531430065724404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0.83143679503401424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3.654166295912855E-2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6.3461343877229126E-2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0.12063015775914888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0.10034981569136689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4.4858293100834189E-2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6.138063526354892E-3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0.21743077066691455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0.24375069145564932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0.33313047599478662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0.27168966511897424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6.8639541512622845E-2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9.4239037351532013E-3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0.18201249611478795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0.20396454089230931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0.38315954728884621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0.32349584716662322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0.12360443707774466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1.8354902021128366E-2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0.15707567837054251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0.17941080394014883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0.31583673846558757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0.26479978536696092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9.653239439782331E-2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1.419802766859393E-2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3.19741605002466E-5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7.3174825744832999E-5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2.9490887919741098E-4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2.251201263987E-4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1.15864985141563E-4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2.22215546525123E-5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5.9248311123533098E-5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2.0200660679121999E-4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1.53292131355722E-4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7.6418581034409306E-5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2.2179009585605E-5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5.9210598047817402E-5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1.4376791648491099E-4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1.05830117397231E-4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4.8536863417069399E-5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2.7620339059801401E-5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7.8131702020304696E-5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2.7510465109527999E-4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2.09711114715885E-4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1.05050228059407E-4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1.5874455268382073E-6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1.9977636073542461E-4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3.3155817076360337E-4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9.7661439764691734E-4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7.1158800072861929E-4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3.4947106138713562E-4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2.5979398957342285E-4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9.6267034494651682E-2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0.24061572537013076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0.20493441190134581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0.11913841984753874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1.5185834422263402E-2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1.8563600954618626E-3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3.9918565083987261E-3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4.0411567698727408E-3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3.3666402102222287E-3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9.5418300751250055E-4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8.9235183739752236E-5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3.7729003436139767E-3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9.1564063402593265E-3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9.0486804576241572E-3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7.7337160263419727E-3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1.9539454705263617E-3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1.040976904585581E-4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1.058616500299365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0.91828339394826397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0.70636264289044903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0.35317795888334358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4.4464163585278472E-4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5.9894942750180419E-3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5.8458657292805574E-3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4.8697813874332392E-3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1.7257041287668487E-3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1.176578241773259E-4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6.4569569655596515E-2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6.8636296026921756E-2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6.8134275154881865E-2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5.1783789042991621E-2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1.9697925387710678E-3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6.634387226022901E-5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0.18324143954595842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0.19507825600117104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0.19312788413912346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0.1501290106898944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5.7455019842766655E-3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4.2389417233683411E-5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7.1262310221300001E-2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7.9365839589135886E-2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7.826969191871555E-2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6.1167604930619367E-2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3.4469712800440249E-3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3.2802070201772376E-5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2.7704603888698698E-5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5.7688956875312703E-5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2.9268332179483401E-4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2.25863838634442E-4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1.20023497223113E-4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2.0007592000303701E-5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4.7773972794883301E-5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1.65585769684259E-4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1.2523870352744001E-4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6.2787065277618496E-5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1.98389780993929E-5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4.7041517991449598E-5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1.1605980412528199E-4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8.4976390200884998E-5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3.9309202604526403E-5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1.7215907721752398E-5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4.0384385463145599E-5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9.7805480568700397E-5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7.1408901893511294E-5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3.2858663207428499E-5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2.5626170274569695E-4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1.6862109938807523E-4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2.5793305528968056E-4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8.100886265936867E-6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1.9334212605277189E-7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-6.7921176067339001E-7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2.6901890181438488E-3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2.8328829746430981E-3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2.8069521207651224E-3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-2.167288232394083E-6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-1.4676988456080014E-6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-9.6608501818916006E-7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1.6446633428069207E-4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1.8778472853647919E-4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1.0807067302238293E-5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4.5776983554511995E-7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-9.0690538930894014E-7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2.5388981873508704E-3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2.451246022356295E-3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-1.8716530781795037E-6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-1.5212179345423077E-6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-1.0030454042209192E-6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5.7258119800379417</v>
      </c>
      <c r="G1954" s="3">
        <f t="shared" ref="G1954:K1954" si="2155">SUM(G1955:G1977)</f>
        <v>5.6855387132352169</v>
      </c>
      <c r="H1954" s="3">
        <f t="shared" si="2155"/>
        <v>5.8438947115899298</v>
      </c>
      <c r="I1954" s="3">
        <f t="shared" si="2155"/>
        <v>6.5718817969088077</v>
      </c>
      <c r="J1954" s="3">
        <f t="shared" si="2155"/>
        <v>7.0453575137943281</v>
      </c>
      <c r="K1954" s="3">
        <f t="shared" si="2155"/>
        <v>7.2468302182448951</v>
      </c>
      <c r="L1954" s="3">
        <f t="shared" ref="L1954:O1954" si="2156">SUM(L1955:L1977)</f>
        <v>7.4719848339736012</v>
      </c>
      <c r="M1954" s="3">
        <f t="shared" si="2156"/>
        <v>7.7127514988935078</v>
      </c>
      <c r="N1954" s="3">
        <f t="shared" si="2156"/>
        <v>7.9954905554578222</v>
      </c>
      <c r="O1954" s="3">
        <f t="shared" si="2156"/>
        <v>8.2326260896936851</v>
      </c>
      <c r="P1954" s="3">
        <f>SUM(P1955:P1977)</f>
        <v>8.4604171046287746</v>
      </c>
      <c r="Q1954" s="3">
        <f>SUM(Q1955:Q1977)</f>
        <v>8.6790799086448622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3.7771210206408945E-2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6.4950397556371359E-2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1.1970815439028786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2.5378745479443996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2.8244076562471698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2.8497087113248867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2.9215826940341301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3.0038923526054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3.1585907953095731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3.2520343980079884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3.3308043730614392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3.3608238417159035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7.9064600415131633E-3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2.3024107532422167E-2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0.43226554224569974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0.7509553699153183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0.78903099455094305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0.82031523871223566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0.84956038950048729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0.88034945121503683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0.90281182430617068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0.93231934606077449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0.95739550878317692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0.99718441962094906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3.4471472859831924E-2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5.6494950056184802E-2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1.8899270742098344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3.279695843816866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3.4270421923920997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3.5718702986732556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3.6967681100139083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3.8224316489325902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3.9285536492947202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4.0412880026450626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4.1644374187931259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4.3086681338045887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2.0534882421011829E-3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3.5566542817657512E-3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2.007438790637779E-3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3.5220503656271155E-3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3.6954623238982204E-3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3.9544889736978341E-3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5.995314470120105E-3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4.9979456542683402E-3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6.4485983933472548E-3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7.2433958173609893E-3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1.1829795924305006E-2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2.4607221453365301E-4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1.9632530934555101E-4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1.84597843631784E-4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1.7983632706429798E-4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1.8013475315905097E-4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1.4724043140636501E-4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1.5494639915956197E-4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1.6016980826184392E-4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1.7187942135349501E-4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1.31506479945766E-4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1.1946038958621061E-4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9.9365866081831301E-5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8.6529190195297999E-5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1.1694145652141719E-4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1.0044884432708E-4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1.136128892501358E-4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1.2492234560615602E-4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1.41663897610615E-4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2.8381798325335402E-4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2.6494138667716033E-4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2.1194868170039169E-4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2.150907795150673E-4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2.3528699551043369E-4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2.8533062627600158E-4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2.5978232077053428E-4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2.4363732932487908E-4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2.3129829068788891E-4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4.0646272892335018E-6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3.3209910816335986E-6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7.4029773307958E-6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7.6786904797884019E-6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2.8875969465657997E-5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0.36615768737026899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7.2579998780899265E-4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-2.3884830403498843E-4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-3.1615769708335205E-4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-3.0359231035920897E-4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-2.8074783018333302E-4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-2.4714765092671896E-4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6.1243727286268792E-4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3.03000476515431E-4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0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1.1079951286034799E-3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3.3045567304140696E-4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3.0192183567791101E-4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1.5047594011066467E-4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1.1805381022280348E-4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1.9140869452974718E-5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4.5677569958591491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2.2838231637347781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0.21613189179469575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1.0337164603524461E-3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-4.5189836168465689E-4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-3.0599871434066597E-4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-2.8888035136246201E-4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-2.5182872828987497E-4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-2.43569129334719E-4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0.18175708725853426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0.21464483541984394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2.3958055890495496E-4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0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0.806159455391535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0.97636759042353671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5.9998563600976561E-4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8.7030583194270747E-4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2.6288921852089868E-4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4.9787353871554797E-5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3.1168811646673391E-5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5.2580360856807696E-3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0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0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1.0526103548861234E-3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1.0307815693281739E-3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2.2954976006053684E-4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8.3573034487188003E-2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1.36574602967481E-2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1.14162644159645E-2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9.7371393934401009E-5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-2.2078226693479012E-4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-3.1093887610472151E-4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-2.8477585004259699E-4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-2.5670594526357003E-4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-5.7821470589005E-5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4.0086178591175697E-4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2.3264570061215598E-4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-1.1256858392609999E-4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-2.4589832238038181E-4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-1.81827269619151E-4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-5.7386282625376006E-5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9.4842088732495795E-5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8.1526680506009794E-4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1.12593952795504E-3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5.3906961281321509E-4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6.5272018645005973E-6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3.6286211165052103E-5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4.8038404740619598E-4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5.6876165600219363E-4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2.0450449980512436E-4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2.8564652784803544</v>
      </c>
      <c r="G1978" s="3">
        <f t="shared" ref="G1978" si="2159">SUM(G1979:G2001)</f>
        <v>2.8753468994358728</v>
      </c>
      <c r="H1978" s="3">
        <f t="shared" ref="H1978" si="2160">SUM(H1979:H2001)</f>
        <v>3.0910798141461315</v>
      </c>
      <c r="I1978" s="3">
        <f t="shared" ref="I1978" si="2161">SUM(I1979:I2001)</f>
        <v>3.1527671866104492</v>
      </c>
      <c r="J1978" s="3">
        <f t="shared" ref="J1978" si="2162">SUM(J1979:J2001)</f>
        <v>2.9445566042361619</v>
      </c>
      <c r="K1978" s="3">
        <f t="shared" ref="K1978" si="2163">SUM(K1979:K2001)</f>
        <v>2.9281275051274198</v>
      </c>
      <c r="L1978" s="3">
        <f t="shared" ref="L1978:O1978" si="2164">SUM(L1979:L2001)</f>
        <v>2.9405301152227565</v>
      </c>
      <c r="M1978" s="3">
        <f t="shared" si="2164"/>
        <v>2.9408916853720966</v>
      </c>
      <c r="N1978" s="3">
        <f t="shared" si="2164"/>
        <v>3.0344584341040295</v>
      </c>
      <c r="O1978" s="3">
        <f t="shared" si="2164"/>
        <v>3.1244918071209788</v>
      </c>
      <c r="P1978" s="3">
        <f>SUM(P1979:P2001)</f>
        <v>3.2109386622717815</v>
      </c>
      <c r="Q1978" s="3">
        <f>SUM(Q1979:Q2001)</f>
        <v>3.2938701327775273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1.62374679341372E-2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0.64655122036337365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1.6070644589465417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1.4193194450439999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1.406618574689551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1.4155300387491776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1.4124661715808602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1.4577176244344217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1.4997705942223232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1.5408141655849135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1.5775787006813831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1.0851573330478844E-2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2.5914488070185093E-2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0.91316534828203311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1.2745273741783927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1.2508654237315109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1.2508769926801167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1.240756669342223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1.2419841532419638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1.2958108729721411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1.3342054449938652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1.3711733599635183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1.4066095950202711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2.3031363247654267E-3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6.6371035147971304E-3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1.4138880294336496E-2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4.3437849218901869E-2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0.25486149641518291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0.26707389966887035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0.26799095998594658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0.26850822144997588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0.27694757798970787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0.28522485916910673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0.29312468191991337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0.30073551043214319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9.8665132676157403E-4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1.8996724915041087E-3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8.4379706322285997E-4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1.8641825555934437E-3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2.24390982827324E-3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2.5156634112193685E-3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3.8221776661860147E-3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3.4072949745957795E-3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4.7165631748541659E-3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5.2513469515543601E-3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8.3499157358674983E-3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2.2399497402722401E-4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1.1006132057877501E-4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1.3530643064464204E-4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1.9011875974871397E-4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2.17281892607826E-4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1.86965788290708E-4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1.9058075145266204E-4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1.8148067125920103E-4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1.85037181529005E-4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2.65769803621329E-4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2.7348961788616804E-4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2.9101308220133608E-4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2.5352062205546001E-4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2.6500511811539693E-4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2.7732205996413748E-4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2.6638372548524217E-4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2.8839013719538371E-4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2.6146801771264005E-4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2.38305079488377E-4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2.5686926804725275E-4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1.2435997754266191E-4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9.8311604886565791E-5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8.9363580712023097E-5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1.0781975679373691E-4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1.112617883298186E-4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1.0014816200805121E-4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1.3147673409306352E-4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2.9561281144187999E-6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6.1192955621989992E-6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5.0888814189635015E-6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1.8428974527768497E-5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0.47097946438391397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0.49102928793113981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-1.5986029982596218E-4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-3.6852322325940049E-4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-3.6225153697265239E-4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-3.4934594369202398E-4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-2.3562406111690901E-4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3.0638186936875903E-3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4.9170524201636529E-3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4.0658592903212938E-4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-3.5122924835567012E-4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-3.42287398310691E-4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-3.1369484469698797E-4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-1.66923477070428E-4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1.1220484058850901E-3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3.4203492853091631E-3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3.6750287242424077E-3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-1.0630485048048501E-4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-1.57492593762269E-4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-2.34514357867641E-4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0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0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0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6.1449278811607794E-5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4.5104321947290706E-5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1.19434036844713E-5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1.3032907832421725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0.30578379040747888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0.37798586700903908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6.5060080025294259E-2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0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0.98779274464382261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0.73988260176060083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6.5521731503272479E-2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3.3750225904831009E-3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0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0.1966646980479326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0.15525592736381988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0.13461040537713015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0.13917506643013716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1.6489208542502999E-2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1.1947935897305198E-4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1.0650583175164981E-4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1.6686808963714002E-2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0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0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6.2911974860554438E-6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1.1481387430594648E-3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1.1785256394273023E-3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2.8562627485962777E-4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2.9720349289220193E-2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1.4846327464236116E-2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7.3539189445069198E-3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1.1857079889145093E-3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-1.3849326418005945E-4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-3.6561711458107498E-4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-3.552220656021661E-4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-3.1329935364904127E-4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-1.2680097929750201E-5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1.68530221435105E-3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3.2137894287333451E-3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4.4480637640520004E-4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0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1.3728099506877976E-2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1.3954538477792414E-2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1.80762555780494E-3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7.9847781560481904E-2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7.9381189662473178E-2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8.7022336367488016E-5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3.6617553118990001E-5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-2.4444392670071404E-5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1.19421238735501E-5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4.1149181929790751E-4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6.0097549140130909E-4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2.9795662290151817E-4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393.31042504721057</v>
      </c>
      <c r="G2002" s="3">
        <f t="shared" ref="G2002:K2002" si="2167">SUM(G2003:G2011)</f>
        <v>399.40018733503842</v>
      </c>
      <c r="H2002" s="3">
        <f t="shared" si="2167"/>
        <v>407.07792742060212</v>
      </c>
      <c r="I2002" s="3">
        <f t="shared" si="2167"/>
        <v>419.8734242935484</v>
      </c>
      <c r="J2002" s="3">
        <f t="shared" si="2167"/>
        <v>443.91346549769833</v>
      </c>
      <c r="K2002" s="3">
        <f t="shared" si="2167"/>
        <v>470.64354940610832</v>
      </c>
      <c r="L2002" s="3">
        <f t="shared" ref="L2002:O2002" si="2168">SUM(L2003:L2011)</f>
        <v>502.07943846174868</v>
      </c>
      <c r="M2002" s="3">
        <f t="shared" si="2168"/>
        <v>536.76200582828301</v>
      </c>
      <c r="N2002" s="3">
        <f t="shared" si="2168"/>
        <v>556.45112572617882</v>
      </c>
      <c r="O2002" s="3">
        <f t="shared" si="2168"/>
        <v>572.90749009133162</v>
      </c>
      <c r="P2002" s="3">
        <f>SUM(P2003:P2011)</f>
        <v>588.7598875244247</v>
      </c>
      <c r="Q2002" s="3">
        <f>SUM(Q2003:Q2011)</f>
        <v>603.97585930316632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1.9498056638792083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1.6899062916328997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1.2999783689432993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0.64998278531923182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1.6988466147225536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9.9789146824628236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182.21499817778522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215.42930754454048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406.60981551504182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470.60408877999225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502.0774780125513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536.76004190925437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556.44916949018375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572.90554119014644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588.75790726826426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603.97345459900566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7.6962028940353198E-3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1.0011437275789001E-2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2.1310794698648611E-3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2.0577711622459961E-3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1.9739940790865326E-3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1.9604491973735168E-3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1.9639190286138931E-3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1.956235995111401E-3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1.9489011852364289E-3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1.9802561604036089E-3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2.4047041606596589E-3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39.83419344463816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39.824965160824526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30.631759997264435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15.317312552056659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12.434701894044089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14.180295257136457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8.0379844636646105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27.233207468765951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21.802798476325425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1.2241732524939652E-2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228.54656289644581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198.46046816082949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76.331010632637089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76.330940465184611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106.16820883038181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125.22496657634898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98.866894540574378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63.14590806382428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0.23827903451494137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1.1424188014767895E-2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7.4649957626338601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7.5248641963540281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21.766100707284142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15.260987665783601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1.3820711497249897E-2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2.678105703098979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2.5679792402753883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2.1604256061033094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-1.466372896715177E-3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-4.7296512976458997E-4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41.637348696452932</v>
      </c>
      <c r="G2012" s="3">
        <f t="shared" ref="G2012" si="2171">SUM(G2013:G2021)</f>
        <v>42.356038510934432</v>
      </c>
      <c r="H2012" s="3">
        <f t="shared" ref="H2012" si="2172">SUM(H2013:H2021)</f>
        <v>43.496504620818264</v>
      </c>
      <c r="I2012" s="3">
        <f t="shared" ref="I2012" si="2173">SUM(I2013:I2021)</f>
        <v>45.397720819488747</v>
      </c>
      <c r="J2012" s="3">
        <f t="shared" ref="J2012" si="2174">SUM(J2013:J2021)</f>
        <v>47.378044100275325</v>
      </c>
      <c r="K2012" s="3">
        <f t="shared" ref="K2012" si="2175">SUM(K2013:K2021)</f>
        <v>49.357992702761116</v>
      </c>
      <c r="L2012" s="3">
        <f t="shared" ref="L2012:O2012" si="2176">SUM(L2013:L2021)</f>
        <v>51.363344018094999</v>
      </c>
      <c r="M2012" s="3">
        <f t="shared" si="2176"/>
        <v>53.368407757177316</v>
      </c>
      <c r="N2012" s="3">
        <f t="shared" si="2176"/>
        <v>55.268041262877709</v>
      </c>
      <c r="O2012" s="3">
        <f t="shared" si="2176"/>
        <v>57.194122869730826</v>
      </c>
      <c r="P2012" s="3">
        <f>SUM(P2013:P2021)</f>
        <v>59.230945073488506</v>
      </c>
      <c r="Q2012" s="3">
        <f>SUM(Q2013:Q2021)</f>
        <v>61.549873791140236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5.1929302510839E-2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0.30264328911274463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40.098364449688205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29.220254045437994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9.1977734940692404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13.297820163191284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47.249643046865188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53.344847920247624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55.262001779489538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57.188118264901803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59.224899298111012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61.542767184012853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1.397942357949585E-2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4.5389454070491893E-2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4.6750128002119952E-2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5.8235369246904187E-3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5.8368506515542031E-3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6.1950555220272431E-3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6.1229993655332717E-3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6.0560014668523156E-3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6.0394833881710968E-3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6.0046048290233398E-3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6.045775377494773E-3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7.1066071273800206E-3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29.660584424628837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25.706739264224094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3.2010148145605011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3.20109787752116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11.78885554573376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13.791155463796567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7.5207836181916399E-3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5.0224363299514074E-2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2.1631166961728194E-2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1.7183572764318852E-2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9.5793352049796977E-3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1.9376027735903102E-3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2.3881229745848902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2.0686340454669893E-2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12.797748537725287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38.030357452820525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35.914400033484227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4.0596327981200533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5.5663583008164104E-3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0.12198806514564917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0.12216810449458435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0.12257245858010078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0.12244513577227739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0.1223938777992626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3.8365838539240769E-2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9.9998743884351891E-3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1.35115828037004E-3</v>
      </c>
      <c r="G2022" s="3">
        <f t="shared" ref="G2022" si="2180">SUM(G2023,G2027,G2030)</f>
        <v>1.5622420692329049E-3</v>
      </c>
      <c r="H2022" s="3">
        <f t="shared" ref="H2022" si="2181">SUM(H2023,H2027,H2030)</f>
        <v>1.6167755368594963E-3</v>
      </c>
      <c r="I2022" s="3">
        <f t="shared" ref="I2022" si="2182">SUM(I2023,I2027,I2030)</f>
        <v>2.1107854721262552E-2</v>
      </c>
      <c r="J2022" s="3">
        <f t="shared" ref="J2022" si="2183">SUM(J2023,J2027,J2030)</f>
        <v>0.50613264677168746</v>
      </c>
      <c r="K2022" s="3">
        <f t="shared" ref="K2022" si="2184">SUM(K2023,K2027,K2030)</f>
        <v>1.3808165192956459</v>
      </c>
      <c r="L2022" s="3">
        <f t="shared" ref="L2022:O2022" si="2185">SUM(L2023,L2027,L2030)</f>
        <v>2.1523479183425183</v>
      </c>
      <c r="M2022" s="3">
        <f t="shared" si="2185"/>
        <v>3.8449237185052696</v>
      </c>
      <c r="N2022" s="3">
        <f t="shared" si="2185"/>
        <v>3.4469711649337049</v>
      </c>
      <c r="O2022" s="3">
        <f t="shared" si="2185"/>
        <v>3.1450831258277696</v>
      </c>
      <c r="P2022" s="3">
        <f>SUM(P2023,P2027,P2030)</f>
        <v>3.3506483027351379</v>
      </c>
      <c r="Q2022" s="3">
        <f>SUM(Q2023,Q2027,Q2030)</f>
        <v>3.1681911875393838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1.35115828037004E-3</v>
      </c>
      <c r="G2023" s="1" cm="1">
        <f t="array" ref="G2023">SUMPRODUCT(ISNUMBER(SEARCH("SUP_ELCH2*",[1]OUT_SyntheticFuels!$C$4:$C$1000))*1,("Var_cap"=[1]OUT_SyntheticFuels!$B$4:$B$1000)*1,[1]OUT_SyntheticFuels!F$4:F$1000)</f>
        <v>1.5622420692329049E-3</v>
      </c>
      <c r="H2023" s="1" cm="1">
        <f t="array" ref="H2023">SUMPRODUCT(ISNUMBER(SEARCH("SUP_ELCH2*",[1]OUT_SyntheticFuels!$C$4:$C$1000))*1,("Var_cap"=[1]OUT_SyntheticFuels!$B$4:$B$1000)*1,[1]OUT_SyntheticFuels!G$4:G$1000)</f>
        <v>1.6167755368594963E-3</v>
      </c>
      <c r="I2023" s="1" cm="1">
        <f t="array" ref="I2023">SUMPRODUCT(ISNUMBER(SEARCH("SUP_ELCH2*",[1]OUT_SyntheticFuels!$C$4:$C$1000))*1,("Var_cap"=[1]OUT_SyntheticFuels!$B$4:$B$1000)*1,[1]OUT_SyntheticFuels!H$4:H$1000)</f>
        <v>2.0447352965045101E-2</v>
      </c>
      <c r="J2023" s="1" cm="1">
        <f t="array" ref="J2023">SUMPRODUCT(ISNUMBER(SEARCH("SUP_ELCH2*",[1]OUT_SyntheticFuels!$C$4:$C$1000))*1,("Var_cap"=[1]OUT_SyntheticFuels!$B$4:$B$1000)*1,[1]OUT_SyntheticFuels!I$4:I$1000)</f>
        <v>0.50320134297750296</v>
      </c>
      <c r="K2023" s="1" cm="1">
        <f t="array" ref="K2023">SUMPRODUCT(ISNUMBER(SEARCH("SUP_ELCH2*",[1]OUT_SyntheticFuels!$C$4:$C$1000))*1,("Var_cap"=[1]OUT_SyntheticFuels!$B$4:$B$1000)*1,[1]OUT_SyntheticFuels!J$4:J$1000)</f>
        <v>1.3778643080515112</v>
      </c>
      <c r="L2023" s="1" cm="1">
        <f t="array" ref="L2023">SUMPRODUCT(ISNUMBER(SEARCH("SUP_ELCH2*",[1]OUT_SyntheticFuels!$C$4:$C$1000))*1,("Var_cap"=[1]OUT_SyntheticFuels!$B$4:$B$1000)*1,[1]OUT_SyntheticFuels!K$4:K$1000)</f>
        <v>2.1493692334246455</v>
      </c>
      <c r="M2023" s="1" cm="1">
        <f t="array" ref="M2023">SUMPRODUCT(ISNUMBER(SEARCH("SUP_ELCH2*",[1]OUT_SyntheticFuels!$C$4:$C$1000))*1,("Var_cap"=[1]OUT_SyntheticFuels!$B$4:$B$1000)*1,[1]OUT_SyntheticFuels!L$4:L$1000)</f>
        <v>3.6725972360727508</v>
      </c>
      <c r="N2023" s="1" cm="1">
        <f t="array" ref="N2023">SUMPRODUCT(ISNUMBER(SEARCH("SUP_ELCH2*",[1]OUT_SyntheticFuels!$C$4:$C$1000))*1,("Var_cap"=[1]OUT_SyntheticFuels!$B$4:$B$1000)*1,[1]OUT_SyntheticFuels!M$4:M$1000)</f>
        <v>3.2652283916541953</v>
      </c>
      <c r="O2023" s="1" cm="1">
        <f t="array" ref="O2023">SUMPRODUCT(ISNUMBER(SEARCH("SUP_ELCH2*",[1]OUT_SyntheticFuels!$C$4:$C$1000))*1,("Var_cap"=[1]OUT_SyntheticFuels!$B$4:$B$1000)*1,[1]OUT_SyntheticFuels!N$4:N$1000)</f>
        <v>2.9487527802329616</v>
      </c>
      <c r="P2023" s="1" cm="1">
        <f t="array" ref="P2023">SUMPRODUCT(ISNUMBER(SEARCH("SUP_ELCH2*",[1]OUT_SyntheticFuels!$C$4:$C$1000))*1,("Var_cap"=[1]OUT_SyntheticFuels!$B$4:$B$1000)*1,[1]OUT_SyntheticFuels!O$4:O$1000)</f>
        <v>3.0374963637016195</v>
      </c>
      <c r="Q2023" s="1" cm="1">
        <f t="array" ref="Q2023">SUMPRODUCT(ISNUMBER(SEARCH("SUP_ELCH2*",[1]OUT_SyntheticFuels!$C$4:$C$1000))*1,("Var_cap"=[1]OUT_SyntheticFuels!$B$4:$B$1000)*1,[1]OUT_SyntheticFuels!P$4:P$1000)</f>
        <v>2.8498377936102237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1.35115828037004E-3</v>
      </c>
      <c r="G2024" s="1">
        <f t="shared" ref="G2024" si="2189">G2023-G2025-G2026</f>
        <v>1.5622420692329049E-3</v>
      </c>
      <c r="H2024" s="1">
        <f t="shared" ref="H2024" si="2190">H2023-H2025-H2026</f>
        <v>1.6167755368594963E-3</v>
      </c>
      <c r="I2024" s="1">
        <f t="shared" ref="I2024" si="2191">I2023-I2025-I2026</f>
        <v>2.0394773758177064E-2</v>
      </c>
      <c r="J2024" s="1">
        <f t="shared" ref="J2024" si="2192">J2023-J2025-J2026</f>
        <v>0.50308821488820488</v>
      </c>
      <c r="K2024" s="1">
        <f t="shared" ref="K2024" si="2193">K2023-K2025-K2026</f>
        <v>1.0310694882796074</v>
      </c>
      <c r="L2024" s="1">
        <f t="shared" ref="L2024:O2024" si="2194">L2023-L2025-L2026</f>
        <v>1.7318333065852733</v>
      </c>
      <c r="M2024" s="1">
        <f t="shared" si="2194"/>
        <v>3.2433143085452398</v>
      </c>
      <c r="N2024" s="1">
        <f t="shared" si="2194"/>
        <v>2.8372820755044716</v>
      </c>
      <c r="O2024" s="1">
        <f t="shared" si="2194"/>
        <v>2.519222704712694</v>
      </c>
      <c r="P2024" s="1">
        <f>P2023-P2025-P2026</f>
        <v>2.6083741597878962</v>
      </c>
      <c r="Q2024" s="1">
        <f>Q2023-Q2025-Q2026</f>
        <v>2.4149817794346289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5.25792068680377E-5</v>
      </c>
      <c r="J2025" s="1" cm="1">
        <f t="array" ref="J2025">SUMPRODUCT(ISNUMBER(SEARCH("SUP_ELCH2*D",[1]OUT_SyntheticFuels!$C$4:$C$1000))*1,("Var_cap"=[1]OUT_SyntheticFuels!$B$4:$B$1000)*1,[1]OUT_SyntheticFuels!I$4:I$1000)</f>
        <v>1.13128089298055E-4</v>
      </c>
      <c r="K2025" s="1" cm="1">
        <f t="array" ref="K2025">SUMPRODUCT(ISNUMBER(SEARCH("SUP_ELCH2*D",[1]OUT_SyntheticFuels!$C$4:$C$1000))*1,("Var_cap"=[1]OUT_SyntheticFuels!$B$4:$B$1000)*1,[1]OUT_SyntheticFuels!J$4:J$1000)</f>
        <v>0.34281577205001701</v>
      </c>
      <c r="L2025" s="1" cm="1">
        <f t="array" ref="L2025">SUMPRODUCT(ISNUMBER(SEARCH("SUP_ELCH2*D",[1]OUT_SyntheticFuels!$C$4:$C$1000))*1,("Var_cap"=[1]OUT_SyntheticFuels!$B$4:$B$1000)*1,[1]OUT_SyntheticFuels!K$4:K$1000)</f>
        <v>0.41153994159436602</v>
      </c>
      <c r="M2025" s="1" cm="1">
        <f t="array" ref="M2025">SUMPRODUCT(ISNUMBER(SEARCH("SUP_ELCH2*D",[1]OUT_SyntheticFuels!$C$4:$C$1000))*1,("Var_cap"=[1]OUT_SyntheticFuels!$B$4:$B$1000)*1,[1]OUT_SyntheticFuels!L$4:L$1000)</f>
        <v>0.42326575774048902</v>
      </c>
      <c r="N2025" s="1" cm="1">
        <f t="array" ref="N2025">SUMPRODUCT(ISNUMBER(SEARCH("SUP_ELCH2*D",[1]OUT_SyntheticFuels!$C$4:$C$1000))*1,("Var_cap"=[1]OUT_SyntheticFuels!$B$4:$B$1000)*1,[1]OUT_SyntheticFuels!M$4:M$1000)</f>
        <v>0.423186160085745</v>
      </c>
      <c r="O2025" s="1" cm="1">
        <f t="array" ref="O2025">SUMPRODUCT(ISNUMBER(SEARCH("SUP_ELCH2*D",[1]OUT_SyntheticFuels!$C$4:$C$1000))*1,("Var_cap"=[1]OUT_SyntheticFuels!$B$4:$B$1000)*1,[1]OUT_SyntheticFuels!N$4:N$1000)</f>
        <v>0.42328063283949402</v>
      </c>
      <c r="P2025" s="1" cm="1">
        <f t="array" ref="P2025">SUMPRODUCT(ISNUMBER(SEARCH("SUP_ELCH2*D",[1]OUT_SyntheticFuels!$C$4:$C$1000))*1,("Var_cap"=[1]OUT_SyntheticFuels!$B$4:$B$1000)*1,[1]OUT_SyntheticFuels!O$4:O$1000)</f>
        <v>0.42323541795563202</v>
      </c>
      <c r="Q2025" s="1" cm="1">
        <f t="array" ref="Q2025">SUMPRODUCT(ISNUMBER(SEARCH("SUP_ELCH2*D",[1]OUT_SyntheticFuels!$C$4:$C$1000))*1,("Var_cap"=[1]OUT_SyntheticFuels!$B$4:$B$1000)*1,[1]OUT_SyntheticFuels!P$4:P$1000)</f>
        <v>0.42344068197225099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3.9790477218866402E-3</v>
      </c>
      <c r="L2026" s="1" cm="1">
        <f t="array" ref="L2026">SUMPRODUCT(ISNUMBER(SEARCH("SUP_ELCH2*SOEC*",[1]OUT_SyntheticFuels!$C$4:$C$1000))*1,("Var_cap"=[1]OUT_SyntheticFuels!$B$4:$B$1000)*1,[1]OUT_SyntheticFuels!K$4:K$1000)</f>
        <v>5.9959852450061444E-3</v>
      </c>
      <c r="M2026" s="1" cm="1">
        <f t="array" ref="M2026">SUMPRODUCT(ISNUMBER(SEARCH("SUP_ELCH2*SOEC*",[1]OUT_SyntheticFuels!$C$4:$C$1000))*1,("Var_cap"=[1]OUT_SyntheticFuels!$B$4:$B$1000)*1,[1]OUT_SyntheticFuels!L$4:L$1000)</f>
        <v>6.0171697870219209E-3</v>
      </c>
      <c r="N2026" s="1" cm="1">
        <f t="array" ref="N2026">SUMPRODUCT(ISNUMBER(SEARCH("SUP_ELCH2*SOEC*",[1]OUT_SyntheticFuels!$C$4:$C$1000))*1,("Var_cap"=[1]OUT_SyntheticFuels!$B$4:$B$1000)*1,[1]OUT_SyntheticFuels!M$4:M$1000)</f>
        <v>4.7601560639788246E-3</v>
      </c>
      <c r="O2026" s="1" cm="1">
        <f t="array" ref="O2026">SUMPRODUCT(ISNUMBER(SEARCH("SUP_ELCH2*SOEC*",[1]OUT_SyntheticFuels!$C$4:$C$1000))*1,("Var_cap"=[1]OUT_SyntheticFuels!$B$4:$B$1000)*1,[1]OUT_SyntheticFuels!N$4:N$1000)</f>
        <v>6.2494426807738236E-3</v>
      </c>
      <c r="P2026" s="1" cm="1">
        <f t="array" ref="P2026">SUMPRODUCT(ISNUMBER(SEARCH("SUP_ELCH2*SOEC*",[1]OUT_SyntheticFuels!$C$4:$C$1000))*1,("Var_cap"=[1]OUT_SyntheticFuels!$B$4:$B$1000)*1,[1]OUT_SyntheticFuels!O$4:O$1000)</f>
        <v>5.8867859580913227E-3</v>
      </c>
      <c r="Q2026" s="1" cm="1">
        <f t="array" ref="Q2026">SUMPRODUCT(ISNUMBER(SEARCH("SUP_ELCH2*SOEC*",[1]OUT_SyntheticFuels!$C$4:$C$1000))*1,("Var_cap"=[1]OUT_SyntheticFuels!$B$4:$B$1000)*1,[1]OUT_SyntheticFuels!P$4:P$1000)</f>
        <v>1.1415332203343988E-2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7.1413039121156297E-6</v>
      </c>
      <c r="J2027" s="1">
        <f t="shared" ref="J2027" si="2199">SUM(J2028:J2029)</f>
        <v>1.5450294255259078E-5</v>
      </c>
      <c r="K2027" s="1">
        <f t="shared" ref="K2027" si="2200">SUM(K2028:K2029)</f>
        <v>3.3226092917935299E-5</v>
      </c>
      <c r="L2027" s="1">
        <f t="shared" ref="L2027:O2027" si="2201">SUM(L2028:L2029)</f>
        <v>4.9273876416272902E-5</v>
      </c>
      <c r="M2027" s="1">
        <f t="shared" si="2201"/>
        <v>1.9126276215748646E-3</v>
      </c>
      <c r="N2027" s="1">
        <f t="shared" si="2201"/>
        <v>1.943997057973683E-3</v>
      </c>
      <c r="O2027" s="1">
        <f t="shared" si="2201"/>
        <v>2.6924512465925465E-3</v>
      </c>
      <c r="P2027" s="1">
        <f>SUM(P2028:P2029)</f>
        <v>2.7326134918300325E-3</v>
      </c>
      <c r="Q2027" s="1">
        <f>SUM(Q2028:Q2029)</f>
        <v>5.5959823079193049E-3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7.1413039121156297E-6</v>
      </c>
      <c r="J2028" s="1" cm="1">
        <f t="array" ref="J2028">SUMPRODUCT(ISNUMBER(SEARCH("SUP_NGAH2",[1]OUT_SyntheticFuels!$C$4:$C$1000))*1,("Var_cap"=[1]OUT_SyntheticFuels!$B$4:$B$1000)*1,[1]OUT_SyntheticFuels!I$4:I$1000)-J2029</f>
        <v>1.5450294255259078E-5</v>
      </c>
      <c r="K2028" s="1" cm="1">
        <f t="array" ref="K2028">SUMPRODUCT(ISNUMBER(SEARCH("SUP_NGAH2",[1]OUT_SyntheticFuels!$C$4:$C$1000))*1,("Var_cap"=[1]OUT_SyntheticFuels!$B$4:$B$1000)*1,[1]OUT_SyntheticFuels!J$4:J$1000)-K2029</f>
        <v>2.2644923373862901E-5</v>
      </c>
      <c r="L2028" s="1" cm="1">
        <f t="array" ref="L2028">SUMPRODUCT(ISNUMBER(SEARCH("SUP_NGAH2",[1]OUT_SyntheticFuels!$C$4:$C$1000))*1,("Var_cap"=[1]OUT_SyntheticFuels!$B$4:$B$1000)*1,[1]OUT_SyntheticFuels!K$4:K$1000)-L2029</f>
        <v>3.57306045046515E-5</v>
      </c>
      <c r="M2028" s="1" cm="1">
        <f t="array" ref="M2028">SUMPRODUCT(ISNUMBER(SEARCH("SUP_NGAH2",[1]OUT_SyntheticFuels!$C$4:$C$1000))*1,("Var_cap"=[1]OUT_SyntheticFuels!$B$4:$B$1000)*1,[1]OUT_SyntheticFuels!L$4:L$1000)-M2029</f>
        <v>1.0705380717333955E-3</v>
      </c>
      <c r="N2028" s="1" cm="1">
        <f t="array" ref="N2028">SUMPRODUCT(ISNUMBER(SEARCH("SUP_NGAH2",[1]OUT_SyntheticFuels!$C$4:$C$1000))*1,("Var_cap"=[1]OUT_SyntheticFuels!$B$4:$B$1000)*1,[1]OUT_SyntheticFuels!M$4:M$1000)-N2029</f>
        <v>1.0941307784988344E-3</v>
      </c>
      <c r="O2028" s="1" cm="1">
        <f t="array" ref="O2028">SUMPRODUCT(ISNUMBER(SEARCH("SUP_NGAH2",[1]OUT_SyntheticFuels!$C$4:$C$1000))*1,("Var_cap"=[1]OUT_SyntheticFuels!$B$4:$B$1000)*1,[1]OUT_SyntheticFuels!N$4:N$1000)-O2029</f>
        <v>1.6299700568650586E-3</v>
      </c>
      <c r="P2028" s="1" cm="1">
        <f t="array" ref="P2028">SUMPRODUCT(ISNUMBER(SEARCH("SUP_NGAH2",[1]OUT_SyntheticFuels!$C$4:$C$1000))*1,("Var_cap"=[1]OUT_SyntheticFuels!$B$4:$B$1000)*1,[1]OUT_SyntheticFuels!O$4:O$1000)-P2029</f>
        <v>1.6532398618118967E-3</v>
      </c>
      <c r="Q2028" s="1" cm="1">
        <f t="array" ref="Q2028">SUMPRODUCT(ISNUMBER(SEARCH("SUP_NGAH2",[1]OUT_SyntheticFuels!$C$4:$C$1000))*1,("Var_cap"=[1]OUT_SyntheticFuels!$B$4:$B$1000)*1,[1]OUT_SyntheticFuels!P$4:P$1000)-Q2029</f>
        <v>3.6159442771301494E-3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1.0581169544072399E-5</v>
      </c>
      <c r="L2029" s="1" cm="1">
        <f t="array" ref="L2029">SUMPRODUCT(ISNUMBER(SEARCH("SUP_NGAH2CCS",[1]OUT_SyntheticFuels!$C$4:$C$1000))*1,("Var_cap"=[1]OUT_SyntheticFuels!$B$4:$B$1000)*1,[1]OUT_SyntheticFuels!K$4:K$1000)</f>
        <v>1.35432719116214E-5</v>
      </c>
      <c r="M2029" s="1" cm="1">
        <f t="array" ref="M2029">SUMPRODUCT(ISNUMBER(SEARCH("SUP_NGAH2CCS",[1]OUT_SyntheticFuels!$C$4:$C$1000))*1,("Var_cap"=[1]OUT_SyntheticFuels!$B$4:$B$1000)*1,[1]OUT_SyntheticFuels!L$4:L$1000)</f>
        <v>8.420895498414692E-4</v>
      </c>
      <c r="N2029" s="1" cm="1">
        <f t="array" ref="N2029">SUMPRODUCT(ISNUMBER(SEARCH("SUP_NGAH2CCS",[1]OUT_SyntheticFuels!$C$4:$C$1000))*1,("Var_cap"=[1]OUT_SyntheticFuels!$B$4:$B$1000)*1,[1]OUT_SyntheticFuels!M$4:M$1000)</f>
        <v>8.4986627947484844E-4</v>
      </c>
      <c r="O2029" s="1" cm="1">
        <f t="array" ref="O2029">SUMPRODUCT(ISNUMBER(SEARCH("SUP_NGAH2CCS",[1]OUT_SyntheticFuels!$C$4:$C$1000))*1,("Var_cap"=[1]OUT_SyntheticFuels!$B$4:$B$1000)*1,[1]OUT_SyntheticFuels!N$4:N$1000)</f>
        <v>1.0624811897274879E-3</v>
      </c>
      <c r="P2029" s="1" cm="1">
        <f t="array" ref="P2029">SUMPRODUCT(ISNUMBER(SEARCH("SUP_NGAH2CCS",[1]OUT_SyntheticFuels!$C$4:$C$1000))*1,("Var_cap"=[1]OUT_SyntheticFuels!$B$4:$B$1000)*1,[1]OUT_SyntheticFuels!O$4:O$1000)</f>
        <v>1.0793736300181358E-3</v>
      </c>
      <c r="Q2029" s="1" cm="1">
        <f t="array" ref="Q2029">SUMPRODUCT(ISNUMBER(SEARCH("SUP_NGAH2CCS",[1]OUT_SyntheticFuels!$C$4:$C$1000))*1,("Var_cap"=[1]OUT_SyntheticFuels!$B$4:$B$1000)*1,[1]OUT_SyntheticFuels!P$4:P$1000)</f>
        <v>1.9800380307891555E-3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6.5336045230533302E-4</v>
      </c>
      <c r="J2030" s="1">
        <f t="shared" ref="J2030" si="2206">SUM(J2031:J2032)</f>
        <v>2.91585349992934E-3</v>
      </c>
      <c r="K2030" s="1">
        <f t="shared" ref="K2030" si="2207">SUM(K2031:K2032)</f>
        <v>2.9189851512167256E-3</v>
      </c>
      <c r="L2030" s="1">
        <f t="shared" ref="L2030:O2030" si="2208">SUM(L2031:L2032)</f>
        <v>2.9294110414565051E-3</v>
      </c>
      <c r="M2030" s="1">
        <f t="shared" si="2208"/>
        <v>0.17041385481094376</v>
      </c>
      <c r="N2030" s="1">
        <f t="shared" si="2208"/>
        <v>0.17979877622153573</v>
      </c>
      <c r="O2030" s="1">
        <f t="shared" si="2208"/>
        <v>0.19363789434821552</v>
      </c>
      <c r="P2030" s="1">
        <f>SUM(P2031:P2032)</f>
        <v>0.31041932554168811</v>
      </c>
      <c r="Q2030" s="1">
        <f>SUM(Q2031:Q2032)</f>
        <v>0.31275741162124054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6.5336045230533302E-4</v>
      </c>
      <c r="J2031" s="1" cm="1">
        <f t="array" ref="J2031">SUMPRODUCT(ISNUMBER(SEARCH("SUP_WODH2",[1]OUT_SyntheticFuels!$C$4:$C$1000))*1,("Var_cap"=[1]OUT_SyntheticFuels!$B$4:$B$1000)*1,[1]OUT_SyntheticFuels!I$4:I$1000)-J2032</f>
        <v>2.91585349992934E-3</v>
      </c>
      <c r="K2031" s="1" cm="1">
        <f t="array" ref="K2031">SUMPRODUCT(ISNUMBER(SEARCH("SUP_WODH2",[1]OUT_SyntheticFuels!$C$4:$C$1000))*1,("Var_cap"=[1]OUT_SyntheticFuels!$B$4:$B$1000)*1,[1]OUT_SyntheticFuels!J$4:J$1000)-K2032</f>
        <v>2.9189851512167256E-3</v>
      </c>
      <c r="L2031" s="1" cm="1">
        <f t="array" ref="L2031">SUMPRODUCT(ISNUMBER(SEARCH("SUP_WODH2",[1]OUT_SyntheticFuels!$C$4:$C$1000))*1,("Var_cap"=[1]OUT_SyntheticFuels!$B$4:$B$1000)*1,[1]OUT_SyntheticFuels!K$4:K$1000)-L2032</f>
        <v>2.9294110414565051E-3</v>
      </c>
      <c r="M2031" s="1" cm="1">
        <f t="array" ref="M2031">SUMPRODUCT(ISNUMBER(SEARCH("SUP_WODH2",[1]OUT_SyntheticFuels!$C$4:$C$1000))*1,("Var_cap"=[1]OUT_SyntheticFuels!$B$4:$B$1000)*1,[1]OUT_SyntheticFuels!L$4:L$1000)-M2032</f>
        <v>1.1616318438597562E-3</v>
      </c>
      <c r="N2031" s="1" cm="1">
        <f t="array" ref="N2031">SUMPRODUCT(ISNUMBER(SEARCH("SUP_WODH2",[1]OUT_SyntheticFuels!$C$4:$C$1000))*1,("Var_cap"=[1]OUT_SyntheticFuels!$B$4:$B$1000)*1,[1]OUT_SyntheticFuels!M$4:M$1000)-N2032</f>
        <v>5.6012573625735529E-4</v>
      </c>
      <c r="O2031" s="1" cm="1">
        <f t="array" ref="O2031">SUMPRODUCT(ISNUMBER(SEARCH("SUP_WODH2",[1]OUT_SyntheticFuels!$C$4:$C$1000))*1,("Var_cap"=[1]OUT_SyntheticFuels!$B$4:$B$1000)*1,[1]OUT_SyntheticFuels!N$4:N$1000)-O2032</f>
        <v>5.6561316983455567E-4</v>
      </c>
      <c r="P2031" s="1" cm="1">
        <f t="array" ref="P2031">SUMPRODUCT(ISNUMBER(SEARCH("SUP_WODH2",[1]OUT_SyntheticFuels!$C$4:$C$1000))*1,("Var_cap"=[1]OUT_SyntheticFuels!$B$4:$B$1000)*1,[1]OUT_SyntheticFuels!O$4:O$1000)-P2032</f>
        <v>5.6485745067458293E-4</v>
      </c>
      <c r="Q2031" s="1" cm="1">
        <f t="array" ref="Q2031">SUMPRODUCT(ISNUMBER(SEARCH("SUP_WODH2",[1]OUT_SyntheticFuels!$C$4:$C$1000))*1,("Var_cap"=[1]OUT_SyntheticFuels!$B$4:$B$1000)*1,[1]OUT_SyntheticFuels!P$4:P$1000)-Q2032</f>
        <v>1.0497556277380138E-3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0.169252222967084</v>
      </c>
      <c r="N2032" s="1" cm="1">
        <f t="array" ref="N2032">SUMPRODUCT(ISNUMBER(SEARCH("SUP_WODH2CCS",[1]OUT_SyntheticFuels!$C$4:$C$1000))*1,("Var_cap"=[1]OUT_SyntheticFuels!$B$4:$B$1000)*1,[1]OUT_SyntheticFuels!M$4:M$1000)</f>
        <v>0.17923865048527837</v>
      </c>
      <c r="O2032" s="1" cm="1">
        <f t="array" ref="O2032">SUMPRODUCT(ISNUMBER(SEARCH("SUP_WODH2CCS",[1]OUT_SyntheticFuels!$C$4:$C$1000))*1,("Var_cap"=[1]OUT_SyntheticFuels!$B$4:$B$1000)*1,[1]OUT_SyntheticFuels!N$4:N$1000)</f>
        <v>0.19307228117838096</v>
      </c>
      <c r="P2032" s="1" cm="1">
        <f t="array" ref="P2032">SUMPRODUCT(ISNUMBER(SEARCH("SUP_WODH2CCS",[1]OUT_SyntheticFuels!$C$4:$C$1000))*1,("Var_cap"=[1]OUT_SyntheticFuels!$B$4:$B$1000)*1,[1]OUT_SyntheticFuels!O$4:O$1000)</f>
        <v>0.30985446809101352</v>
      </c>
      <c r="Q2032" s="1" cm="1">
        <f t="array" ref="Q2032">SUMPRODUCT(ISNUMBER(SEARCH("SUP_WODH2CCS",[1]OUT_SyntheticFuels!$C$4:$C$1000))*1,("Var_cap"=[1]OUT_SyntheticFuels!$B$4:$B$1000)*1,[1]OUT_SyntheticFuels!P$4:P$1000)</f>
        <v>0.31170765599350253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6.2405963361805726E-2</v>
      </c>
      <c r="G2034" s="7" cm="1">
        <f t="array" ref="G2034">SUMPRODUCT(("CT_CWODBDS"=[1]OUT_SyntheticFuels!$C$4:$C$1000)*1,("Var_cap"=[1]OUT_SyntheticFuels!$B$4:$B$1000)*1,[1]OUT_SyntheticFuels!F$4:F$1000)</f>
        <v>6.2398516937346916E-2</v>
      </c>
      <c r="H2034" s="7" cm="1">
        <f t="array" ref="H2034">SUMPRODUCT(("CT_CWODBDS"=[1]OUT_SyntheticFuels!$C$4:$C$1000)*1,("Var_cap"=[1]OUT_SyntheticFuels!$B$4:$B$1000)*1,[1]OUT_SyntheticFuels!G$4:G$1000)</f>
        <v>5.6051376464942571E-4</v>
      </c>
      <c r="I2034" s="7" cm="1">
        <f t="array" ref="I2034">SUMPRODUCT(("CT_CWODBDS"=[1]OUT_SyntheticFuels!$C$4:$C$1000)*1,("Var_cap"=[1]OUT_SyntheticFuels!$B$4:$B$1000)*1,[1]OUT_SyntheticFuels!H$4:H$1000)</f>
        <v>5.3004893848775103E-4</v>
      </c>
      <c r="J2034" s="7" cm="1">
        <f t="array" ref="J2034">SUMPRODUCT(("CT_CWODBDS"=[1]OUT_SyntheticFuels!$C$4:$C$1000)*1,("Var_cap"=[1]OUT_SyntheticFuels!$B$4:$B$1000)*1,[1]OUT_SyntheticFuels!I$4:I$1000)</f>
        <v>4.1586613774788339E-4</v>
      </c>
      <c r="K2034" s="7" cm="1">
        <f t="array" ref="K2034">SUMPRODUCT(("CT_CWODBDS"=[1]OUT_SyntheticFuels!$C$4:$C$1000)*1,("Var_cap"=[1]OUT_SyntheticFuels!$B$4:$B$1000)*1,[1]OUT_SyntheticFuels!J$4:J$1000)</f>
        <v>3.0576466828839384E-4</v>
      </c>
      <c r="L2034" s="7" cm="1">
        <f t="array" ref="L2034">SUMPRODUCT(("CT_CWODBDS"=[1]OUT_SyntheticFuels!$C$4:$C$1000)*1,("Var_cap"=[1]OUT_SyntheticFuels!$B$4:$B$1000)*1,[1]OUT_SyntheticFuels!K$4:K$1000)</f>
        <v>3.3029450755384554E-4</v>
      </c>
      <c r="M2034" s="7" cm="1">
        <f t="array" ref="M2034">SUMPRODUCT(("CT_CWODBDS"=[1]OUT_SyntheticFuels!$C$4:$C$1000)*1,("Var_cap"=[1]OUT_SyntheticFuels!$B$4:$B$1000)*1,[1]OUT_SyntheticFuels!L$4:L$1000)</f>
        <v>5.5234479624628253E-4</v>
      </c>
      <c r="N2034" s="7" cm="1">
        <f t="array" ref="N2034">SUMPRODUCT(("CT_CWODBDS"=[1]OUT_SyntheticFuels!$C$4:$C$1000)*1,("Var_cap"=[1]OUT_SyntheticFuels!$B$4:$B$1000)*1,[1]OUT_SyntheticFuels!M$4:M$1000)</f>
        <v>3.8626018030954879E-4</v>
      </c>
      <c r="O2034" s="7" cm="1">
        <f t="array" ref="O2034">SUMPRODUCT(("CT_CWODBDS"=[1]OUT_SyntheticFuels!$C$4:$C$1000)*1,("Var_cap"=[1]OUT_SyntheticFuels!$B$4:$B$1000)*1,[1]OUT_SyntheticFuels!N$4:N$1000)</f>
        <v>2.894457657103517E-3</v>
      </c>
      <c r="P2034" s="7" cm="1">
        <f t="array" ref="P2034">SUMPRODUCT(("CT_CWODBDS"=[1]OUT_SyntheticFuels!$C$4:$C$1000)*1,("Var_cap"=[1]OUT_SyntheticFuels!$B$4:$B$1000)*1,[1]OUT_SyntheticFuels!O$4:O$1000)</f>
        <v>2.6651960490999688E-3</v>
      </c>
      <c r="Q2034" s="7" cm="1">
        <f t="array" ref="Q2034">SUMPRODUCT(("CT_CWODBDS"=[1]OUT_SyntheticFuels!$C$4:$C$1000)*1,("Var_cap"=[1]OUT_SyntheticFuels!$B$4:$B$1000)*1,[1]OUT_SyntheticFuels!P$4:P$1000)</f>
        <v>2.6546371674975276E-3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2.5415292469948002E-4</v>
      </c>
      <c r="L2035" s="7" cm="1">
        <f t="array" ref="L2035">SUMPRODUCT(("CT_CWODBDSCCS"=[1]OUT_SyntheticFuels!$C$4:$C$1000)*1,("Var_cap"=[1]OUT_SyntheticFuels!$B$4:$B$1000)*1,[1]OUT_SyntheticFuels!K$4:K$1000)</f>
        <v>2.7217626281307702E-4</v>
      </c>
      <c r="M2035" s="7" cm="1">
        <f t="array" ref="M2035">SUMPRODUCT(("CT_CWODBDSCCS"=[1]OUT_SyntheticFuels!$C$4:$C$1000)*1,("Var_cap"=[1]OUT_SyntheticFuels!$B$4:$B$1000)*1,[1]OUT_SyntheticFuels!L$4:L$1000)</f>
        <v>0.22258895368911299</v>
      </c>
      <c r="N2035" s="7" cm="1">
        <f t="array" ref="N2035">SUMPRODUCT(("CT_CWODBDSCCS"=[1]OUT_SyntheticFuels!$C$4:$C$1000)*1,("Var_cap"=[1]OUT_SyntheticFuels!$B$4:$B$1000)*1,[1]OUT_SyntheticFuels!M$4:M$1000)</f>
        <v>0.22255939231685801</v>
      </c>
      <c r="O2035" s="7" cm="1">
        <f t="array" ref="O2035">SUMPRODUCT(("CT_CWODBDSCCS"=[1]OUT_SyntheticFuels!$C$4:$C$1000)*1,("Var_cap"=[1]OUT_SyntheticFuels!$B$4:$B$1000)*1,[1]OUT_SyntheticFuels!N$4:N$1000)</f>
        <v>0.222345109938347</v>
      </c>
      <c r="P2035" s="7" cm="1">
        <f t="array" ref="P2035">SUMPRODUCT(("CT_CWODBDSCCS"=[1]OUT_SyntheticFuels!$C$4:$C$1000)*1,("Var_cap"=[1]OUT_SyntheticFuels!$B$4:$B$1000)*1,[1]OUT_SyntheticFuels!O$4:O$1000)</f>
        <v>0.22234093847839601</v>
      </c>
      <c r="Q2035" s="7" cm="1">
        <f t="array" ref="Q2035">SUMPRODUCT(("CT_CWODBDSCCS"=[1]OUT_SyntheticFuels!$C$4:$C$1000)*1,("Var_cap"=[1]OUT_SyntheticFuels!$B$4:$B$1000)*1,[1]OUT_SyntheticFuels!P$4:P$1000)</f>
        <v>0.20447886095585599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1.0387900095021036E-2</v>
      </c>
      <c r="G2036" s="7" cm="1">
        <f t="array" ref="G2036">SUMPRODUCT(("CT_CWODETH"=[1]OUT_SyntheticFuels!$C$4:$C$1000)*1,("Var_cap"=[1]OUT_SyntheticFuels!$B$4:$B$1000)*1,[1]OUT_SyntheticFuels!F$4:F$1000)</f>
        <v>1.0391696421175664E-2</v>
      </c>
      <c r="H2036" s="7" cm="1">
        <f t="array" ref="H2036">SUMPRODUCT(("CT_CWODETH"=[1]OUT_SyntheticFuels!$C$4:$C$1000)*1,("Var_cap"=[1]OUT_SyntheticFuels!$B$4:$B$1000)*1,[1]OUT_SyntheticFuels!G$4:G$1000)</f>
        <v>4.041402838954148E-2</v>
      </c>
      <c r="I2036" s="7" cm="1">
        <f t="array" ref="I2036">SUMPRODUCT(("CT_CWODETH"=[1]OUT_SyntheticFuels!$C$4:$C$1000)*1,("Var_cap"=[1]OUT_SyntheticFuels!$B$4:$B$1000)*1,[1]OUT_SyntheticFuels!H$4:H$1000)</f>
        <v>1.4586572805484355E-2</v>
      </c>
      <c r="J2036" s="7" cm="1">
        <f t="array" ref="J2036">SUMPRODUCT(("CT_CWODETH"=[1]OUT_SyntheticFuels!$C$4:$C$1000)*1,("Var_cap"=[1]OUT_SyntheticFuels!$B$4:$B$1000)*1,[1]OUT_SyntheticFuels!I$4:I$1000)</f>
        <v>3.4776806539459776E-4</v>
      </c>
      <c r="K2036" s="7" cm="1">
        <f t="array" ref="K2036">SUMPRODUCT(("CT_CWODETH"=[1]OUT_SyntheticFuels!$C$4:$C$1000)*1,("Var_cap"=[1]OUT_SyntheticFuels!$B$4:$B$1000)*1,[1]OUT_SyntheticFuels!J$4:J$1000)</f>
        <v>2.9047128535829997E-4</v>
      </c>
      <c r="L2036" s="7" cm="1">
        <f t="array" ref="L2036">SUMPRODUCT(("CT_CWODETH"=[1]OUT_SyntheticFuels!$C$4:$C$1000)*1,("Var_cap"=[1]OUT_SyntheticFuels!$B$4:$B$1000)*1,[1]OUT_SyntheticFuels!K$4:K$1000)</f>
        <v>2.0895105582244018E-4</v>
      </c>
      <c r="M2036" s="7" cm="1">
        <f t="array" ref="M2036">SUMPRODUCT(("CT_CWODETH"=[1]OUT_SyntheticFuels!$C$4:$C$1000)*1,("Var_cap"=[1]OUT_SyntheticFuels!$B$4:$B$1000)*1,[1]OUT_SyntheticFuels!L$4:L$1000)</f>
        <v>3.2952042953997664E-4</v>
      </c>
      <c r="N2036" s="7" cm="1">
        <f t="array" ref="N2036">SUMPRODUCT(("CT_CWODETH"=[1]OUT_SyntheticFuels!$C$4:$C$1000)*1,("Var_cap"=[1]OUT_SyntheticFuels!$B$4:$B$1000)*1,[1]OUT_SyntheticFuels!M$4:M$1000)</f>
        <v>3.2906642972523709E-4</v>
      </c>
      <c r="O2036" s="7" cm="1">
        <f t="array" ref="O2036">SUMPRODUCT(("CT_CWODETH"=[1]OUT_SyntheticFuels!$C$4:$C$1000)*1,("Var_cap"=[1]OUT_SyntheticFuels!$B$4:$B$1000)*1,[1]OUT_SyntheticFuels!N$4:N$1000)</f>
        <v>1.2604321347360089E-3</v>
      </c>
      <c r="P2036" s="7" cm="1">
        <f t="array" ref="P2036">SUMPRODUCT(("CT_CWODETH"=[1]OUT_SyntheticFuels!$C$4:$C$1000)*1,("Var_cap"=[1]OUT_SyntheticFuels!$B$4:$B$1000)*1,[1]OUT_SyntheticFuels!O$4:O$1000)</f>
        <v>9.6939716128518799E-4</v>
      </c>
      <c r="Q2036" s="7" cm="1">
        <f t="array" ref="Q2036">SUMPRODUCT(("CT_CWODETH"=[1]OUT_SyntheticFuels!$C$4:$C$1000)*1,("Var_cap"=[1]OUT_SyntheticFuels!$B$4:$B$1000)*1,[1]OUT_SyntheticFuels!P$4:P$1000)</f>
        <v>1.0132556452485822E-3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1.21813600380679E-4</v>
      </c>
      <c r="L2037" s="7" cm="1">
        <f t="array" ref="L2037">SUMPRODUCT(("CT_CWODETHCCS"=[1]OUT_SyntheticFuels!$C$4:$C$1000)*1,("Var_cap"=[1]OUT_SyntheticFuels!$B$4:$B$1000)*1,[1]OUT_SyntheticFuels!K$4:K$1000)</f>
        <v>2.4931992676242599E-4</v>
      </c>
      <c r="M2037" s="7" cm="1">
        <f t="array" ref="M2037">SUMPRODUCT(("CT_CWODETHCCS"=[1]OUT_SyntheticFuels!$C$4:$C$1000)*1,("Var_cap"=[1]OUT_SyntheticFuels!$B$4:$B$1000)*1,[1]OUT_SyntheticFuels!L$4:L$1000)</f>
        <v>3.6825427842534299E-4</v>
      </c>
      <c r="N2037" s="7" cm="1">
        <f t="array" ref="N2037">SUMPRODUCT(("CT_CWODETHCCS"=[1]OUT_SyntheticFuels!$C$4:$C$1000)*1,("Var_cap"=[1]OUT_SyntheticFuels!$B$4:$B$1000)*1,[1]OUT_SyntheticFuels!M$4:M$1000)</f>
        <v>3.86096466334016E-4</v>
      </c>
      <c r="O2037" s="7" cm="1">
        <f t="array" ref="O2037">SUMPRODUCT(("CT_CWODETHCCS"=[1]OUT_SyntheticFuels!$C$4:$C$1000)*1,("Var_cap"=[1]OUT_SyntheticFuels!$B$4:$B$1000)*1,[1]OUT_SyntheticFuels!N$4:N$1000)</f>
        <v>2.5529836721089401E-3</v>
      </c>
      <c r="P2037" s="7" cm="1">
        <f t="array" ref="P2037">SUMPRODUCT(("CT_CWODETHCCS"=[1]OUT_SyntheticFuels!$C$4:$C$1000)*1,("Var_cap"=[1]OUT_SyntheticFuels!$B$4:$B$1000)*1,[1]OUT_SyntheticFuels!O$4:O$1000)</f>
        <v>2.4299452759199199E-3</v>
      </c>
      <c r="Q2037" s="7" cm="1">
        <f t="array" ref="Q2037">SUMPRODUCT(("CT_CWODETHCCS"=[1]OUT_SyntheticFuels!$C$4:$C$1000)*1,("Var_cap"=[1]OUT_SyntheticFuels!$B$4:$B$1000)*1,[1]OUT_SyntheticFuels!P$4:P$1000)</f>
        <v>2.3402351775126699E-3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5.6972059309152098E-2</v>
      </c>
      <c r="G2038" s="7" cm="1">
        <f t="array" ref="G2038">SUMPRODUCT(("SUP_MNRBIO"=[1]OUT_SyntheticFuels!$C$4:$C$1000)*1,("Var_cap"=[1]OUT_SyntheticFuels!$B$4:$B$1000)*1,[1]OUT_SyntheticFuels!F$4:F$1000)</f>
        <v>0.16242433598282957</v>
      </c>
      <c r="H2038" s="7" cm="1">
        <f t="array" ref="H2038">SUMPRODUCT(("SUP_MNRBIO"=[1]OUT_SyntheticFuels!$C$4:$C$1000)*1,("Var_cap"=[1]OUT_SyntheticFuels!$B$4:$B$1000)*1,[1]OUT_SyntheticFuels!G$4:G$1000)</f>
        <v>0.16243527061607338</v>
      </c>
      <c r="I2038" s="7" cm="1">
        <f t="array" ref="I2038">SUMPRODUCT(("SUP_MNRBIO"=[1]OUT_SyntheticFuels!$C$4:$C$1000)*1,("Var_cap"=[1]OUT_SyntheticFuels!$B$4:$B$1000)*1,[1]OUT_SyntheticFuels!H$4:H$1000)</f>
        <v>0.16243240853722352</v>
      </c>
      <c r="J2038" s="7" cm="1">
        <f t="array" ref="J2038">SUMPRODUCT(("SUP_MNRBIO"=[1]OUT_SyntheticFuels!$C$4:$C$1000)*1,("Var_cap"=[1]OUT_SyntheticFuels!$B$4:$B$1000)*1,[1]OUT_SyntheticFuels!I$4:I$1000)</f>
        <v>0.16251545466150011</v>
      </c>
      <c r="K2038" s="7" cm="1">
        <f t="array" ref="K2038">SUMPRODUCT(("SUP_MNRBIO"=[1]OUT_SyntheticFuels!$C$4:$C$1000)*1,("Var_cap"=[1]OUT_SyntheticFuels!$B$4:$B$1000)*1,[1]OUT_SyntheticFuels!J$4:J$1000)</f>
        <v>0.16288800662946573</v>
      </c>
      <c r="L2038" s="7" cm="1">
        <f t="array" ref="L2038">SUMPRODUCT(("SUP_MNRBIO"=[1]OUT_SyntheticFuels!$C$4:$C$1000)*1,("Var_cap"=[1]OUT_SyntheticFuels!$B$4:$B$1000)*1,[1]OUT_SyntheticFuels!K$4:K$1000)</f>
        <v>0.16886639025089731</v>
      </c>
      <c r="M2038" s="7" cm="1">
        <f t="array" ref="M2038">SUMPRODUCT(("SUP_MNRBIO"=[1]OUT_SyntheticFuels!$C$4:$C$1000)*1,("Var_cap"=[1]OUT_SyntheticFuels!$B$4:$B$1000)*1,[1]OUT_SyntheticFuels!L$4:L$1000)</f>
        <v>0.30380739857262307</v>
      </c>
      <c r="N2038" s="7" cm="1">
        <f t="array" ref="N2038">SUMPRODUCT(("SUP_MNRBIO"=[1]OUT_SyntheticFuels!$C$4:$C$1000)*1,("Var_cap"=[1]OUT_SyntheticFuels!$B$4:$B$1000)*1,[1]OUT_SyntheticFuels!M$4:M$1000)</f>
        <v>0.30375713349049205</v>
      </c>
      <c r="O2038" s="7" cm="1">
        <f t="array" ref="O2038">SUMPRODUCT(("SUP_MNRBIO"=[1]OUT_SyntheticFuels!$C$4:$C$1000)*1,("Var_cap"=[1]OUT_SyntheticFuels!$B$4:$B$1000)*1,[1]OUT_SyntheticFuels!N$4:N$1000)</f>
        <v>0.30379051897473386</v>
      </c>
      <c r="P2038" s="7" cm="1">
        <f t="array" ref="P2038">SUMPRODUCT(("SUP_MNRBIO"=[1]OUT_SyntheticFuels!$C$4:$C$1000)*1,("Var_cap"=[1]OUT_SyntheticFuels!$B$4:$B$1000)*1,[1]OUT_SyntheticFuels!O$4:O$1000)</f>
        <v>0.30377754644788435</v>
      </c>
      <c r="Q2038" s="7" cm="1">
        <f t="array" ref="Q2038">SUMPRODUCT(("SUP_MNRBIO"=[1]OUT_SyntheticFuels!$C$4:$C$1000)*1,("Var_cap"=[1]OUT_SyntheticFuels!$B$4:$B$1000)*1,[1]OUT_SyntheticFuels!P$4:P$1000)</f>
        <v>0.30385580894017017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0.21268937269661087</v>
      </c>
      <c r="G2039" s="7" cm="1">
        <f t="array" ref="G2039">SUMPRODUCT(("SUP_WSTBIO"=[1]OUT_SyntheticFuels!$C$4:$C$1000)*1,("Var_cap"=[1]OUT_SyntheticFuels!$B$4:$B$1000)*1,[1]OUT_SyntheticFuels!F$4:F$1000)</f>
        <v>0.21718896472978019</v>
      </c>
      <c r="H2039" s="7" cm="1">
        <f t="array" ref="H2039">SUMPRODUCT(("SUP_WSTBIO"=[1]OUT_SyntheticFuels!$C$4:$C$1000)*1,("Var_cap"=[1]OUT_SyntheticFuels!$B$4:$B$1000)*1,[1]OUT_SyntheticFuels!G$4:G$1000)</f>
        <v>0.21719106507557726</v>
      </c>
      <c r="I2039" s="7" cm="1">
        <f t="array" ref="I2039">SUMPRODUCT(("SUP_WSTBIO"=[1]OUT_SyntheticFuels!$C$4:$C$1000)*1,("Var_cap"=[1]OUT_SyntheticFuels!$B$4:$B$1000)*1,[1]OUT_SyntheticFuels!H$4:H$1000)</f>
        <v>0.21924853389666132</v>
      </c>
      <c r="J2039" s="7" cm="1">
        <f t="array" ref="J2039">SUMPRODUCT(("SUP_WSTBIO"=[1]OUT_SyntheticFuels!$C$4:$C$1000)*1,("Var_cap"=[1]OUT_SyntheticFuels!$B$4:$B$1000)*1,[1]OUT_SyntheticFuels!I$4:I$1000)</f>
        <v>0.21879545997482142</v>
      </c>
      <c r="K2039" s="7" cm="1">
        <f t="array" ref="K2039">SUMPRODUCT(("SUP_WSTBIO"=[1]OUT_SyntheticFuels!$C$4:$C$1000)*1,("Var_cap"=[1]OUT_SyntheticFuels!$B$4:$B$1000)*1,[1]OUT_SyntheticFuels!J$4:J$1000)</f>
        <v>0.31763802396122065</v>
      </c>
      <c r="L2039" s="7" cm="1">
        <f t="array" ref="L2039">SUMPRODUCT(("SUP_WSTBIO"=[1]OUT_SyntheticFuels!$C$4:$C$1000)*1,("Var_cap"=[1]OUT_SyntheticFuels!$B$4:$B$1000)*1,[1]OUT_SyntheticFuels!K$4:K$1000)</f>
        <v>0.34800146053384612</v>
      </c>
      <c r="M2039" s="7" cm="1">
        <f t="array" ref="M2039">SUMPRODUCT(("SUP_WSTBIO"=[1]OUT_SyntheticFuels!$C$4:$C$1000)*1,("Var_cap"=[1]OUT_SyntheticFuels!$B$4:$B$1000)*1,[1]OUT_SyntheticFuels!L$4:L$1000)</f>
        <v>0.37187572632717691</v>
      </c>
      <c r="N2039" s="7" cm="1">
        <f t="array" ref="N2039">SUMPRODUCT(("SUP_WSTBIO"=[1]OUT_SyntheticFuels!$C$4:$C$1000)*1,("Var_cap"=[1]OUT_SyntheticFuels!$B$4:$B$1000)*1,[1]OUT_SyntheticFuels!M$4:M$1000)</f>
        <v>0.40035693269120021</v>
      </c>
      <c r="O2039" s="7" cm="1">
        <f t="array" ref="O2039">SUMPRODUCT(("SUP_WSTBIO"=[1]OUT_SyntheticFuels!$C$4:$C$1000)*1,("Var_cap"=[1]OUT_SyntheticFuels!$B$4:$B$1000)*1,[1]OUT_SyntheticFuels!N$4:N$1000)</f>
        <v>0.42752647862360826</v>
      </c>
      <c r="P2039" s="7" cm="1">
        <f t="array" ref="P2039">SUMPRODUCT(("SUP_WSTBIO"=[1]OUT_SyntheticFuels!$C$4:$C$1000)*1,("Var_cap"=[1]OUT_SyntheticFuels!$B$4:$B$1000)*1,[1]OUT_SyntheticFuels!O$4:O$1000)</f>
        <v>0.43053082909212703</v>
      </c>
      <c r="Q2039" s="7" cm="1">
        <f t="array" ref="Q2039">SUMPRODUCT(("SUP_WSTBIO"=[1]OUT_SyntheticFuels!$C$4:$C$1000)*1,("Var_cap"=[1]OUT_SyntheticFuels!$B$4:$B$1000)*1,[1]OUT_SyntheticFuels!P$4:P$1000)</f>
        <v>0.43061199421280127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2.4056686074059899E-4</v>
      </c>
      <c r="L2041" s="7" cm="1">
        <f t="array" ref="L2041">SUMPRODUCT(("SUP_WSTHTGBIO"=[1]OUT_SyntheticFuels!$C$4:$C$1000)*1,("Var_cap"=[1]OUT_SyntheticFuels!$B$4:$B$1000)*1,[1]OUT_SyntheticFuels!K$4:K$1000)</f>
        <v>3.0593656673073323E-4</v>
      </c>
      <c r="M2041" s="7" cm="1">
        <f t="array" ref="M2041">SUMPRODUCT(("SUP_WSTHTGBIO"=[1]OUT_SyntheticFuels!$C$4:$C$1000)*1,("Var_cap"=[1]OUT_SyntheticFuels!$B$4:$B$1000)*1,[1]OUT_SyntheticFuels!L$4:L$1000)</f>
        <v>4.0168976972043682E-3</v>
      </c>
      <c r="N2041" s="7" cm="1">
        <f t="array" ref="N2041">SUMPRODUCT(("SUP_WSTHTGBIO"=[1]OUT_SyntheticFuels!$C$4:$C$1000)*1,("Var_cap"=[1]OUT_SyntheticFuels!$B$4:$B$1000)*1,[1]OUT_SyntheticFuels!M$4:M$1000)</f>
        <v>3.8318255858403633E-3</v>
      </c>
      <c r="O2041" s="7" cm="1">
        <f t="array" ref="O2041">SUMPRODUCT(("SUP_WSTHTGBIO"=[1]OUT_SyntheticFuels!$C$4:$C$1000)*1,("Var_cap"=[1]OUT_SyntheticFuels!$B$4:$B$1000)*1,[1]OUT_SyntheticFuels!N$4:N$1000)</f>
        <v>4.2575813920596537E-3</v>
      </c>
      <c r="P2041" s="7" cm="1">
        <f t="array" ref="P2041">SUMPRODUCT(("SUP_WSTHTGBIO"=[1]OUT_SyntheticFuels!$C$4:$C$1000)*1,("Var_cap"=[1]OUT_SyntheticFuels!$B$4:$B$1000)*1,[1]OUT_SyntheticFuels!O$4:O$1000)</f>
        <v>1.2388059638689594E-3</v>
      </c>
      <c r="Q2041" s="7" cm="1">
        <f t="array" ref="Q2041">SUMPRODUCT(("SUP_WSTHTGBIO"=[1]OUT_SyntheticFuels!$C$4:$C$1000)*1,("Var_cap"=[1]OUT_SyntheticFuels!$B$4:$B$1000)*1,[1]OUT_SyntheticFuels!P$4:P$1000)</f>
        <v>1.2513264179343749E-3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4.9078697069518501E-5</v>
      </c>
      <c r="L2042" s="7" cm="1">
        <f t="array" ref="L2042">SUMPRODUCT(("SUP_WSTHTGBIOCCS"=[1]OUT_SyntheticFuels!$C$4:$C$1000)*1,("Var_cap"=[1]OUT_SyntheticFuels!$B$4:$B$1000)*1,[1]OUT_SyntheticFuels!K$4:K$1000)</f>
        <v>1.0311825064856738E-4</v>
      </c>
      <c r="M2042" s="7" cm="1">
        <f t="array" ref="M2042">SUMPRODUCT(("SUP_WSTHTGBIOCCS"=[1]OUT_SyntheticFuels!$C$4:$C$1000)*1,("Var_cap"=[1]OUT_SyntheticFuels!$B$4:$B$1000)*1,[1]OUT_SyntheticFuels!L$4:L$1000)</f>
        <v>4.1622045649915165E-4</v>
      </c>
      <c r="N2042" s="7" cm="1">
        <f t="array" ref="N2042">SUMPRODUCT(("SUP_WSTHTGBIOCCS"=[1]OUT_SyntheticFuels!$C$4:$C$1000)*1,("Var_cap"=[1]OUT_SyntheticFuels!$B$4:$B$1000)*1,[1]OUT_SyntheticFuels!M$4:M$1000)</f>
        <v>2.22797893898534E-4</v>
      </c>
      <c r="O2042" s="7" cm="1">
        <f t="array" ref="O2042">SUMPRODUCT(("SUP_WSTHTGBIOCCS"=[1]OUT_SyntheticFuels!$C$4:$C$1000)*1,("Var_cap"=[1]OUT_SyntheticFuels!$B$4:$B$1000)*1,[1]OUT_SyntheticFuels!N$4:N$1000)</f>
        <v>4.4744441540952261E-4</v>
      </c>
      <c r="P2042" s="7" cm="1">
        <f t="array" ref="P2042">SUMPRODUCT(("SUP_WSTHTGBIOCCS"=[1]OUT_SyntheticFuels!$C$4:$C$1000)*1,("Var_cap"=[1]OUT_SyntheticFuels!$B$4:$B$1000)*1,[1]OUT_SyntheticFuels!O$4:O$1000)</f>
        <v>3.9776278462360168E-4</v>
      </c>
      <c r="Q2042" s="7" cm="1">
        <f t="array" ref="Q2042">SUMPRODUCT(("SUP_WSTHTGBIOCCS"=[1]OUT_SyntheticFuels!$C$4:$C$1000)*1,("Var_cap"=[1]OUT_SyntheticFuels!$B$4:$B$1000)*1,[1]OUT_SyntheticFuels!P$4:P$1000)</f>
        <v>5.0463710056003442E-4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1.06404148777586E-5</v>
      </c>
      <c r="G2043" s="7" cm="1">
        <f t="array" ref="G2043">SUMPRODUCT(("SUP_WODBIO"=[1]OUT_SyntheticFuels!$C$4:$C$1000)*1,("Var_cap"=[1]OUT_SyntheticFuels!$B$4:$B$1000)*1,[1]OUT_SyntheticFuels!F$4:F$1000)</f>
        <v>2.032730326650942E-4</v>
      </c>
      <c r="H2043" s="7" cm="1">
        <f t="array" ref="H2043">SUMPRODUCT(("SUP_WODBIO"=[1]OUT_SyntheticFuels!$C$4:$C$1000)*1,("Var_cap"=[1]OUT_SyntheticFuels!$B$4:$B$1000)*1,[1]OUT_SyntheticFuels!G$4:G$1000)</f>
        <v>2.1367445739988578E-4</v>
      </c>
      <c r="I2043" s="7" cm="1">
        <f t="array" ref="I2043">SUMPRODUCT(("SUP_WODBIO"=[1]OUT_SyntheticFuels!$C$4:$C$1000)*1,("Var_cap"=[1]OUT_SyntheticFuels!$B$4:$B$1000)*1,[1]OUT_SyntheticFuels!H$4:H$1000)</f>
        <v>2.1879513232910214E-4</v>
      </c>
      <c r="J2043" s="7" cm="1">
        <f t="array" ref="J2043">SUMPRODUCT(("SUP_WODBIO"=[1]OUT_SyntheticFuels!$C$4:$C$1000)*1,("Var_cap"=[1]OUT_SyntheticFuels!$B$4:$B$1000)*1,[1]OUT_SyntheticFuels!I$4:I$1000)</f>
        <v>3.403465760603696E-4</v>
      </c>
      <c r="K2043" s="7" cm="1">
        <f t="array" ref="K2043">SUMPRODUCT(("SUP_WODBIO"=[1]OUT_SyntheticFuels!$C$4:$C$1000)*1,("Var_cap"=[1]OUT_SyntheticFuels!$B$4:$B$1000)*1,[1]OUT_SyntheticFuels!J$4:J$1000)</f>
        <v>2.7771406273035897E-4</v>
      </c>
      <c r="L2043" s="7" cm="1">
        <f t="array" ref="L2043">SUMPRODUCT(("SUP_WODBIO"=[1]OUT_SyntheticFuels!$C$4:$C$1000)*1,("Var_cap"=[1]OUT_SyntheticFuels!$B$4:$B$1000)*1,[1]OUT_SyntheticFuels!K$4:K$1000)</f>
        <v>2.6457091948419874E-4</v>
      </c>
      <c r="M2043" s="7" cm="1">
        <f t="array" ref="M2043">SUMPRODUCT(("SUP_WODBIO"=[1]OUT_SyntheticFuels!$C$4:$C$1000)*1,("Var_cap"=[1]OUT_SyntheticFuels!$B$4:$B$1000)*1,[1]OUT_SyntheticFuels!L$4:L$1000)</f>
        <v>4.0614030582070062E-4</v>
      </c>
      <c r="N2043" s="7" cm="1">
        <f t="array" ref="N2043">SUMPRODUCT(("SUP_WODBIO"=[1]OUT_SyntheticFuels!$C$4:$C$1000)*1,("Var_cap"=[1]OUT_SyntheticFuels!$B$4:$B$1000)*1,[1]OUT_SyntheticFuels!M$4:M$1000)</f>
        <v>3.2915387503154369E-4</v>
      </c>
      <c r="O2043" s="7" cm="1">
        <f t="array" ref="O2043">SUMPRODUCT(("SUP_WODBIO"=[1]OUT_SyntheticFuels!$C$4:$C$1000)*1,("Var_cap"=[1]OUT_SyntheticFuels!$B$4:$B$1000)*1,[1]OUT_SyntheticFuels!N$4:N$1000)</f>
        <v>5.00168867464801E-4</v>
      </c>
      <c r="P2043" s="7" cm="1">
        <f t="array" ref="P2043">SUMPRODUCT(("SUP_WODBIO"=[1]OUT_SyntheticFuels!$C$4:$C$1000)*1,("Var_cap"=[1]OUT_SyntheticFuels!$B$4:$B$1000)*1,[1]OUT_SyntheticFuels!O$4:O$1000)</f>
        <v>4.4629535979394711E-4</v>
      </c>
      <c r="Q2043" s="7" cm="1">
        <f t="array" ref="Q2043">SUMPRODUCT(("SUP_WODBIO"=[1]OUT_SyntheticFuels!$C$4:$C$1000)*1,("Var_cap"=[1]OUT_SyntheticFuels!$B$4:$B$1000)*1,[1]OUT_SyntheticFuels!P$4:P$1000)</f>
        <v>1.1461473921004831E-3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1.7597106825428699E-4</v>
      </c>
      <c r="L2044" s="7" cm="1">
        <f t="array" ref="L2044">SUMPRODUCT(("SUP_WODBIOCCS"=[1]OUT_SyntheticFuels!$C$4:$C$1000)*1,("Var_cap"=[1]OUT_SyntheticFuels!$B$4:$B$1000)*1,[1]OUT_SyntheticFuels!K$4:K$1000)</f>
        <v>2.09037754495845E-4</v>
      </c>
      <c r="M2044" s="7" cm="1">
        <f t="array" ref="M2044">SUMPRODUCT(("SUP_WODBIOCCS"=[1]OUT_SyntheticFuels!$C$4:$C$1000)*1,("Var_cap"=[1]OUT_SyntheticFuels!$B$4:$B$1000)*1,[1]OUT_SyntheticFuels!L$4:L$1000)</f>
        <v>4.8949210346525005E-4</v>
      </c>
      <c r="N2044" s="7" cm="1">
        <f t="array" ref="N2044">SUMPRODUCT(("SUP_WODBIOCCS"=[1]OUT_SyntheticFuels!$C$4:$C$1000)*1,("Var_cap"=[1]OUT_SyntheticFuels!$B$4:$B$1000)*1,[1]OUT_SyntheticFuels!M$4:M$1000)</f>
        <v>4.8511114178444002E-4</v>
      </c>
      <c r="O2044" s="7" cm="1">
        <f t="array" ref="O2044">SUMPRODUCT(("SUP_WODBIOCCS"=[1]OUT_SyntheticFuels!$C$4:$C$1000)*1,("Var_cap"=[1]OUT_SyntheticFuels!$B$4:$B$1000)*1,[1]OUT_SyntheticFuels!N$4:N$1000)</f>
        <v>6.3575544804300905E-4</v>
      </c>
      <c r="P2044" s="7" cm="1">
        <f t="array" ref="P2044">SUMPRODUCT(("SUP_WODBIOCCS"=[1]OUT_SyntheticFuels!$C$4:$C$1000)*1,("Var_cap"=[1]OUT_SyntheticFuels!$B$4:$B$1000)*1,[1]OUT_SyntheticFuels!O$4:O$1000)</f>
        <v>6.3058685679756696E-4</v>
      </c>
      <c r="Q2044" s="7" cm="1">
        <f t="array" ref="Q2044">SUMPRODUCT(("SUP_WODBIOCCS"=[1]OUT_SyntheticFuels!$C$4:$C$1000)*1,("Var_cap"=[1]OUT_SyntheticFuels!$B$4:$B$1000)*1,[1]OUT_SyntheticFuels!P$4:P$1000)</f>
        <v>1.30190935651236E-3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4.2518500780882866E-2</v>
      </c>
      <c r="G2045" s="7" cm="1">
        <f t="array" ref="G2045">SUMPRODUCT(("SUP_BIONGA"=[1]OUT_SyntheticFuels!$C$4:$C$1000)*1,("Var_cap"=[1]OUT_SyntheticFuels!$B$4:$B$1000)*1,[1]OUT_SyntheticFuels!F$4:F$1000)</f>
        <v>0.11190949418923052</v>
      </c>
      <c r="H2045" s="7" cm="1">
        <f t="array" ref="H2045">SUMPRODUCT(("SUP_BIONGA"=[1]OUT_SyntheticFuels!$C$4:$C$1000)*1,("Var_cap"=[1]OUT_SyntheticFuels!$B$4:$B$1000)*1,[1]OUT_SyntheticFuels!G$4:G$1000)</f>
        <v>9.0300841500747797E-2</v>
      </c>
      <c r="I2045" s="7" cm="1">
        <f t="array" ref="I2045">SUMPRODUCT(("SUP_BIONGA"=[1]OUT_SyntheticFuels!$C$4:$C$1000)*1,("Var_cap"=[1]OUT_SyntheticFuels!$B$4:$B$1000)*1,[1]OUT_SyntheticFuels!H$4:H$1000)</f>
        <v>8.9702981252553091E-2</v>
      </c>
      <c r="J2045" s="7" cm="1">
        <f t="array" ref="J2045">SUMPRODUCT(("SUP_BIONGA"=[1]OUT_SyntheticFuels!$C$4:$C$1000)*1,("Var_cap"=[1]OUT_SyntheticFuels!$B$4:$B$1000)*1,[1]OUT_SyntheticFuels!I$4:I$1000)</f>
        <v>8.6233239676936232E-2</v>
      </c>
      <c r="K2045" s="7" cm="1">
        <f t="array" ref="K2045">SUMPRODUCT(("SUP_BIONGA"=[1]OUT_SyntheticFuels!$C$4:$C$1000)*1,("Var_cap"=[1]OUT_SyntheticFuels!$B$4:$B$1000)*1,[1]OUT_SyntheticFuels!J$4:J$1000)</f>
        <v>9.2039778093263871E-2</v>
      </c>
      <c r="L2045" s="7" cm="1">
        <f t="array" ref="L2045">SUMPRODUCT(("SUP_BIONGA"=[1]OUT_SyntheticFuels!$C$4:$C$1000)*1,("Var_cap"=[1]OUT_SyntheticFuels!$B$4:$B$1000)*1,[1]OUT_SyntheticFuels!K$4:K$1000)</f>
        <v>0.12632921580385709</v>
      </c>
      <c r="M2045" s="7" cm="1">
        <f t="array" ref="M2045">SUMPRODUCT(("SUP_BIONGA"=[1]OUT_SyntheticFuels!$C$4:$C$1000)*1,("Var_cap"=[1]OUT_SyntheticFuels!$B$4:$B$1000)*1,[1]OUT_SyntheticFuels!L$4:L$1000)</f>
        <v>0.24246139247460105</v>
      </c>
      <c r="N2045" s="7" cm="1">
        <f t="array" ref="N2045">SUMPRODUCT(("SUP_BIONGA"=[1]OUT_SyntheticFuels!$C$4:$C$1000)*1,("Var_cap"=[1]OUT_SyntheticFuels!$B$4:$B$1000)*1,[1]OUT_SyntheticFuels!M$4:M$1000)</f>
        <v>0.31096518175757915</v>
      </c>
      <c r="O2045" s="7" cm="1">
        <f t="array" ref="O2045">SUMPRODUCT(("SUP_BIONGA"=[1]OUT_SyntheticFuels!$C$4:$C$1000)*1,("Var_cap"=[1]OUT_SyntheticFuels!$B$4:$B$1000)*1,[1]OUT_SyntheticFuels!N$4:N$1000)</f>
        <v>0.32855705645476302</v>
      </c>
      <c r="P2045" s="7" cm="1">
        <f t="array" ref="P2045">SUMPRODUCT(("SUP_BIONGA"=[1]OUT_SyntheticFuels!$C$4:$C$1000)*1,("Var_cap"=[1]OUT_SyntheticFuels!$B$4:$B$1000)*1,[1]OUT_SyntheticFuels!O$4:O$1000)</f>
        <v>0.32855249927311919</v>
      </c>
      <c r="Q2045" s="7" cm="1">
        <f t="array" ref="Q2045">SUMPRODUCT(("SUP_BIONGA"=[1]OUT_SyntheticFuels!$C$4:$C$1000)*1,("Var_cap"=[1]OUT_SyntheticFuels!$B$4:$B$1000)*1,[1]OUT_SyntheticFuels!P$4:P$1000)</f>
        <v>0.32895769784499768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0.36000074963306744</v>
      </c>
      <c r="G2046" s="7" cm="1">
        <f t="array" ref="G2046">SUMPRODUCT(("CT_CWODPLT"=[1]OUT_SyntheticFuels!$C$4:$C$1000)*1,("Var_cap"=[1]OUT_SyntheticFuels!$B$4:$B$1000)*1,[1]OUT_SyntheticFuels!F$4:F$1000)</f>
        <v>0.40970636023232276</v>
      </c>
      <c r="H2046" s="7" cm="1">
        <f t="array" ref="H2046">SUMPRODUCT(("CT_CWODPLT"=[1]OUT_SyntheticFuels!$C$4:$C$1000)*1,("Var_cap"=[1]OUT_SyntheticFuels!$B$4:$B$1000)*1,[1]OUT_SyntheticFuels!G$4:G$1000)</f>
        <v>0.3947962653123876</v>
      </c>
      <c r="I2046" s="7" cm="1">
        <f t="array" ref="I2046">SUMPRODUCT(("CT_CWODPLT"=[1]OUT_SyntheticFuels!$C$4:$C$1000)*1,("Var_cap"=[1]OUT_SyntheticFuels!$B$4:$B$1000)*1,[1]OUT_SyntheticFuels!H$4:H$1000)</f>
        <v>0.3947840238863593</v>
      </c>
      <c r="J2046" s="7" cm="1">
        <f t="array" ref="J2046">SUMPRODUCT(("CT_CWODPLT"=[1]OUT_SyntheticFuels!$C$4:$C$1000)*1,("Var_cap"=[1]OUT_SyntheticFuels!$B$4:$B$1000)*1,[1]OUT_SyntheticFuels!I$4:I$1000)</f>
        <v>0.41704310679782441</v>
      </c>
      <c r="K2046" s="7" cm="1">
        <f t="array" ref="K2046">SUMPRODUCT(("CT_CWODPLT"=[1]OUT_SyntheticFuels!$C$4:$C$1000)*1,("Var_cap"=[1]OUT_SyntheticFuels!$B$4:$B$1000)*1,[1]OUT_SyntheticFuels!J$4:J$1000)</f>
        <v>0.43523855910854314</v>
      </c>
      <c r="L2046" s="7" cm="1">
        <f t="array" ref="L2046">SUMPRODUCT(("CT_CWODPLT"=[1]OUT_SyntheticFuels!$C$4:$C$1000)*1,("Var_cap"=[1]OUT_SyntheticFuels!$B$4:$B$1000)*1,[1]OUT_SyntheticFuels!K$4:K$1000)</f>
        <v>0.43995949727344758</v>
      </c>
      <c r="M2046" s="7" cm="1">
        <f t="array" ref="M2046">SUMPRODUCT(("CT_CWODPLT"=[1]OUT_SyntheticFuels!$C$4:$C$1000)*1,("Var_cap"=[1]OUT_SyntheticFuels!$B$4:$B$1000)*1,[1]OUT_SyntheticFuels!L$4:L$1000)</f>
        <v>0.49750455257735698</v>
      </c>
      <c r="N2046" s="7" cm="1">
        <f t="array" ref="N2046">SUMPRODUCT(("CT_CWODPLT"=[1]OUT_SyntheticFuels!$C$4:$C$1000)*1,("Var_cap"=[1]OUT_SyntheticFuels!$B$4:$B$1000)*1,[1]OUT_SyntheticFuels!M$4:M$1000)</f>
        <v>0.43235686169424209</v>
      </c>
      <c r="O2046" s="7" cm="1">
        <f t="array" ref="O2046">SUMPRODUCT(("CT_CWODPLT"=[1]OUT_SyntheticFuels!$C$4:$C$1000)*1,("Var_cap"=[1]OUT_SyntheticFuels!$B$4:$B$1000)*1,[1]OUT_SyntheticFuels!N$4:N$1000)</f>
        <v>0.44518404325919803</v>
      </c>
      <c r="P2046" s="7" cm="1">
        <f t="array" ref="P2046">SUMPRODUCT(("CT_CWODPLT"=[1]OUT_SyntheticFuels!$C$4:$C$1000)*1,("Var_cap"=[1]OUT_SyntheticFuels!$B$4:$B$1000)*1,[1]OUT_SyntheticFuels!O$4:O$1000)</f>
        <v>0.43594770722848275</v>
      </c>
      <c r="Q2046" s="7" cm="1">
        <f t="array" ref="Q2046">SUMPRODUCT(("CT_CWODPLT"=[1]OUT_SyntheticFuels!$C$4:$C$1000)*1,("Var_cap"=[1]OUT_SyntheticFuels!$B$4:$B$1000)*1,[1]OUT_SyntheticFuels!P$4:P$1000)</f>
        <v>0.42894773226761584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1.0608566649956499E-5</v>
      </c>
      <c r="J2047" s="7" cm="1">
        <f t="array" ref="J2047">SUMPRODUCT(("SUP_H2NGA"=[1]OUT_SyntheticFuels!$C$4:$C$1000)*1,("Var_cap"=[1]OUT_SyntheticFuels!$B$4:$B$1000)*1,[1]OUT_SyntheticFuels!I$4:I$1000)</f>
        <v>3.9396954500264093E-5</v>
      </c>
      <c r="K2047" s="7" cm="1">
        <f t="array" ref="K2047">SUMPRODUCT(("SUP_H2NGA"=[1]OUT_SyntheticFuels!$C$4:$C$1000)*1,("Var_cap"=[1]OUT_SyntheticFuels!$B$4:$B$1000)*1,[1]OUT_SyntheticFuels!J$4:J$1000)</f>
        <v>0.1331040000416448</v>
      </c>
      <c r="L2047" s="7" cm="1">
        <f t="array" ref="L2047">SUMPRODUCT(("SUP_H2NGA"=[1]OUT_SyntheticFuels!$C$4:$C$1000)*1,("Var_cap"=[1]OUT_SyntheticFuels!$B$4:$B$1000)*1,[1]OUT_SyntheticFuels!K$4:K$1000)</f>
        <v>0.62996012778321564</v>
      </c>
      <c r="M2047" s="7" cm="1">
        <f t="array" ref="M2047">SUMPRODUCT(("SUP_H2NGA"=[1]OUT_SyntheticFuels!$C$4:$C$1000)*1,("Var_cap"=[1]OUT_SyntheticFuels!$B$4:$B$1000)*1,[1]OUT_SyntheticFuels!L$4:L$1000)</f>
        <v>1.5989667806999153</v>
      </c>
      <c r="N2047" s="7" cm="1">
        <f t="array" ref="N2047">SUMPRODUCT(("SUP_H2NGA"=[1]OUT_SyntheticFuels!$C$4:$C$1000)*1,("Var_cap"=[1]OUT_SyntheticFuels!$B$4:$B$1000)*1,[1]OUT_SyntheticFuels!M$4:M$1000)</f>
        <v>1.4670528813654808</v>
      </c>
      <c r="O2047" s="7" cm="1">
        <f t="array" ref="O2047">SUMPRODUCT(("SUP_H2NGA"=[1]OUT_SyntheticFuels!$C$4:$C$1000)*1,("Var_cap"=[1]OUT_SyntheticFuels!$B$4:$B$1000)*1,[1]OUT_SyntheticFuels!N$4:N$1000)</f>
        <v>1.4666479636811629</v>
      </c>
      <c r="P2047" s="7" cm="1">
        <f t="array" ref="P2047">SUMPRODUCT(("SUP_H2NGA"=[1]OUT_SyntheticFuels!$C$4:$C$1000)*1,("Var_cap"=[1]OUT_SyntheticFuels!$B$4:$B$1000)*1,[1]OUT_SyntheticFuels!O$4:O$1000)</f>
        <v>1.4597643270084506</v>
      </c>
      <c r="Q2047" s="7" cm="1">
        <f t="array" ref="Q2047">SUMPRODUCT(("SUP_H2NGA"=[1]OUT_SyntheticFuels!$C$4:$C$1000)*1,("Var_cap"=[1]OUT_SyntheticFuels!$B$4:$B$1000)*1,[1]OUT_SyntheticFuels!P$4:P$1000)</f>
        <v>1.4289169218232258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1.415278590887E-5</v>
      </c>
      <c r="J2048" s="7" cm="1">
        <f t="array" ref="J2048">SUMPRODUCT(("SUP_H2DSL"=[1]OUT_SyntheticFuels!$C$4:$C$1000)*1,("Var_cap"=[1]OUT_SyntheticFuels!$B$4:$B$1000)*1,[1]OUT_SyntheticFuels!I$4:I$1000)</f>
        <v>7.8537142785560702E-5</v>
      </c>
      <c r="K2048" s="7" cm="1">
        <f t="array" ref="K2048">SUMPRODUCT(("SUP_H2DSL"=[1]OUT_SyntheticFuels!$C$4:$C$1000)*1,("Var_cap"=[1]OUT_SyntheticFuels!$B$4:$B$1000)*1,[1]OUT_SyntheticFuels!J$4:J$1000)</f>
        <v>0.17699586050765087</v>
      </c>
      <c r="L2048" s="7" cm="1">
        <f t="array" ref="L2048">SUMPRODUCT(("SUP_H2DSL"=[1]OUT_SyntheticFuels!$C$4:$C$1000)*1,("Var_cap"=[1]OUT_SyntheticFuels!$B$4:$B$1000)*1,[1]OUT_SyntheticFuels!K$4:K$1000)</f>
        <v>0.17743172327804277</v>
      </c>
      <c r="M2048" s="7" cm="1">
        <f t="array" ref="M2048">SUMPRODUCT(("SUP_H2DSL"=[1]OUT_SyntheticFuels!$C$4:$C$1000)*1,("Var_cap"=[1]OUT_SyntheticFuels!$B$4:$B$1000)*1,[1]OUT_SyntheticFuels!L$4:L$1000)</f>
        <v>0.1050668733106019</v>
      </c>
      <c r="N2048" s="7" cm="1">
        <f t="array" ref="N2048">SUMPRODUCT(("SUP_H2DSL"=[1]OUT_SyntheticFuels!$C$4:$C$1000)*1,("Var_cap"=[1]OUT_SyntheticFuels!$B$4:$B$1000)*1,[1]OUT_SyntheticFuels!M$4:M$1000)</f>
        <v>9.070257691727171E-2</v>
      </c>
      <c r="O2048" s="7" cm="1">
        <f t="array" ref="O2048">SUMPRODUCT(("SUP_H2DSL"=[1]OUT_SyntheticFuels!$C$4:$C$1000)*1,("Var_cap"=[1]OUT_SyntheticFuels!$B$4:$B$1000)*1,[1]OUT_SyntheticFuels!N$4:N$1000)</f>
        <v>3.2019807038517402E-2</v>
      </c>
      <c r="P2048" s="7" cm="1">
        <f t="array" ref="P2048">SUMPRODUCT(("SUP_H2DSL"=[1]OUT_SyntheticFuels!$C$4:$C$1000)*1,("Var_cap"=[1]OUT_SyntheticFuels!$B$4:$B$1000)*1,[1]OUT_SyntheticFuels!O$4:O$1000)</f>
        <v>3.1703916998822031E-2</v>
      </c>
      <c r="Q2048" s="7" cm="1">
        <f t="array" ref="Q2048">SUMPRODUCT(("SUP_H2DSL"=[1]OUT_SyntheticFuels!$C$4:$C$1000)*1,("Var_cap"=[1]OUT_SyntheticFuels!$B$4:$B$1000)*1,[1]OUT_SyntheticFuels!P$4:P$1000)</f>
        <v>3.1989953900351302E-2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1.34879221732534E-5</v>
      </c>
      <c r="J2049" s="7" cm="1">
        <f t="array" ref="J2049">SUMPRODUCT(("SUP_H2GSL"=[1]OUT_SyntheticFuels!$C$4:$C$1000)*1,("Var_cap"=[1]OUT_SyntheticFuels!$B$4:$B$1000)*1,[1]OUT_SyntheticFuels!I$4:I$1000)</f>
        <v>7.5464815973172583E-5</v>
      </c>
      <c r="K2049" s="7" cm="1">
        <f t="array" ref="K2049">SUMPRODUCT(("SUP_H2GSL"=[1]OUT_SyntheticFuels!$C$4:$C$1000)*1,("Var_cap"=[1]OUT_SyntheticFuels!$B$4:$B$1000)*1,[1]OUT_SyntheticFuels!J$4:J$1000)</f>
        <v>0.19146130344387549</v>
      </c>
      <c r="L2049" s="7" cm="1">
        <f t="array" ref="L2049">SUMPRODUCT(("SUP_H2GSL"=[1]OUT_SyntheticFuels!$C$4:$C$1000)*1,("Var_cap"=[1]OUT_SyntheticFuels!$B$4:$B$1000)*1,[1]OUT_SyntheticFuels!K$4:K$1000)</f>
        <v>0.19150436365319079</v>
      </c>
      <c r="M2049" s="7" cm="1">
        <f t="array" ref="M2049">SUMPRODUCT(("SUP_H2GSL"=[1]OUT_SyntheticFuels!$C$4:$C$1000)*1,("Var_cap"=[1]OUT_SyntheticFuels!$B$4:$B$1000)*1,[1]OUT_SyntheticFuels!L$4:L$1000)</f>
        <v>0.1499955421300429</v>
      </c>
      <c r="N2049" s="7" cm="1">
        <f t="array" ref="N2049">SUMPRODUCT(("SUP_H2GSL"=[1]OUT_SyntheticFuels!$C$4:$C$1000)*1,("Var_cap"=[1]OUT_SyntheticFuels!$B$4:$B$1000)*1,[1]OUT_SyntheticFuels!M$4:M$1000)</f>
        <v>2.7082893190206986E-2</v>
      </c>
      <c r="O2049" s="7" cm="1">
        <f t="array" ref="O2049">SUMPRODUCT(("SUP_H2GSL"=[1]OUT_SyntheticFuels!$C$4:$C$1000)*1,("Var_cap"=[1]OUT_SyntheticFuels!$B$4:$B$1000)*1,[1]OUT_SyntheticFuels!N$4:N$1000)</f>
        <v>2.1489165712190283E-2</v>
      </c>
      <c r="P2049" s="7" cm="1">
        <f t="array" ref="P2049">SUMPRODUCT(("SUP_H2GSL"=[1]OUT_SyntheticFuels!$C$4:$C$1000)*1,("Var_cap"=[1]OUT_SyntheticFuels!$B$4:$B$1000)*1,[1]OUT_SyntheticFuels!O$4:O$1000)</f>
        <v>2.1761725842035045E-2</v>
      </c>
      <c r="Q2049" s="7" cm="1">
        <f t="array" ref="Q2049">SUMPRODUCT(("SUP_H2GSL"=[1]OUT_SyntheticFuels!$C$4:$C$1000)*1,("Var_cap"=[1]OUT_SyntheticFuels!$B$4:$B$1000)*1,[1]OUT_SyntheticFuels!P$4:P$1000)</f>
        <v>2.2517154660131208E-2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3.0727179001060929E-2</v>
      </c>
      <c r="G2050" s="3">
        <f t="shared" si="2211"/>
        <v>1.3611517167713212</v>
      </c>
      <c r="H2050" s="3">
        <f t="shared" si="2211"/>
        <v>5.3289555126340984</v>
      </c>
      <c r="I2050" s="3">
        <f t="shared" si="2211"/>
        <v>3.8479646241473784</v>
      </c>
      <c r="J2050" s="3">
        <f t="shared" si="2211"/>
        <v>12.074431519435967</v>
      </c>
      <c r="K2050" s="3">
        <f t="shared" si="2211"/>
        <v>12.24303391198497</v>
      </c>
      <c r="L2050" s="3">
        <f t="shared" ref="L2050:O2050" si="2212">SUM(L2051,L2053,L2057,L2061,L2077,L2084,L2092,L2094,L2102,L2106,L2100)</f>
        <v>13.868438177439668</v>
      </c>
      <c r="M2050" s="3">
        <f t="shared" si="2212"/>
        <v>8.5595948193786722</v>
      </c>
      <c r="N2050" s="3">
        <f t="shared" si="2212"/>
        <v>9.8078443275464835</v>
      </c>
      <c r="O2050" s="3">
        <f t="shared" si="2212"/>
        <v>14.872670935667191</v>
      </c>
      <c r="P2050" s="3">
        <f>SUM(P2051,P2053,P2057,P2061,P2077,P2084,P2092,P2094,P2102,P2106,P2100)</f>
        <v>14.619096966318468</v>
      </c>
      <c r="Q2050" s="3">
        <f>SUM(Q2051,Q2053,Q2057,Q2061,Q2077,Q2084,Q2092,Q2094,Q2102,Q2106,Q2100)</f>
        <v>8.1376323525391001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1.23223904529068</v>
      </c>
      <c r="H2051" s="1">
        <f t="shared" si="2215"/>
        <v>0.82028497525187904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0.40328499585995242</v>
      </c>
      <c r="N2051" s="1">
        <f t="shared" si="2215"/>
        <v>2.4570400292709311E-2</v>
      </c>
      <c r="O2051" s="1">
        <f t="shared" si="2215"/>
        <v>6.5943152026678289E-2</v>
      </c>
      <c r="P2051" s="1">
        <f>+P2052</f>
        <v>1.1795621352031311E-2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1.23223904529068</v>
      </c>
      <c r="H2052" s="1">
        <f>'[1]Electricity and CHPs_NCAP'!D$14</f>
        <v>0.82028497525187904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0.40328499585995242</v>
      </c>
      <c r="N2052" s="1">
        <f>'[1]Electricity and CHPs_NCAP'!J$14</f>
        <v>2.4570400292709311E-2</v>
      </c>
      <c r="O2052" s="1">
        <f>'[1]Electricity and CHPs_NCAP'!K$14</f>
        <v>6.5943152026678289E-2</v>
      </c>
      <c r="P2052" s="1">
        <f>'[1]Electricity and CHPs_NCAP'!L$14</f>
        <v>1.1795621352031311E-2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1.4958799281218229E-2</v>
      </c>
      <c r="H2053" s="1">
        <f t="shared" si="2217"/>
        <v>0.29799191728131497</v>
      </c>
      <c r="I2053" s="1">
        <f t="shared" si="2217"/>
        <v>4.7177968950001502E-2</v>
      </c>
      <c r="J2053" s="1">
        <f t="shared" si="2217"/>
        <v>0.30399295412330957</v>
      </c>
      <c r="K2053" s="1">
        <f t="shared" si="2217"/>
        <v>1.3862582242292337E-3</v>
      </c>
      <c r="L2053" s="1">
        <f t="shared" ref="L2053:O2053" si="2218">SUM(L2054:L2056)</f>
        <v>0.22636113203367583</v>
      </c>
      <c r="M2053" s="1">
        <f t="shared" si="2218"/>
        <v>6.1479475978467321E-4</v>
      </c>
      <c r="N2053" s="1">
        <f t="shared" si="2218"/>
        <v>7.5681444286545456E-5</v>
      </c>
      <c r="O2053" s="1">
        <f t="shared" si="2218"/>
        <v>3.6628690635793276E-3</v>
      </c>
      <c r="P2053" s="1">
        <f>SUM(P2054:P2056)</f>
        <v>7.7078763597324216E-5</v>
      </c>
      <c r="Q2053" s="1">
        <f>SUM(Q2054:Q2056)</f>
        <v>2.0663200230020113E-3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1.0847443857612719E-2</v>
      </c>
      <c r="H2054" s="1">
        <f>'[1]Electricity and CHPs_NCAP'!D$15</f>
        <v>2.9675946134975761E-2</v>
      </c>
      <c r="I2054" s="1">
        <f>'[1]Electricity and CHPs_NCAP'!E$15</f>
        <v>4.4056609726472559E-2</v>
      </c>
      <c r="J2054" s="1">
        <f>'[1]Electricity and CHPs_NCAP'!F$15</f>
        <v>0.30397568241226897</v>
      </c>
      <c r="K2054" s="1">
        <f>'[1]Electricity and CHPs_NCAP'!G$15</f>
        <v>6.6785053066349448E-4</v>
      </c>
      <c r="L2054" s="1">
        <f>'[1]Electricity and CHPs_NCAP'!H$15</f>
        <v>1.239070823622608E-6</v>
      </c>
      <c r="M2054" s="1">
        <f>'[1]Electricity and CHPs_NCAP'!I$15</f>
        <v>5.2650189663116624E-6</v>
      </c>
      <c r="N2054" s="1">
        <f>'[1]Electricity and CHPs_NCAP'!J$15</f>
        <v>8.18062858835933E-6</v>
      </c>
      <c r="O2054" s="1">
        <f>'[1]Electricity and CHPs_NCAP'!K$15</f>
        <v>2.4491704419096594E-5</v>
      </c>
      <c r="P2054" s="1">
        <f>'[1]Electricity and CHPs_NCAP'!L$15</f>
        <v>5.1071848735709901E-7</v>
      </c>
      <c r="Q2054" s="1">
        <f>'[1]Electricity and CHPs_NCAP'!M$15</f>
        <v>2.5279804853317802E-7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2.3066308128966819E-3</v>
      </c>
      <c r="H2055" s="1">
        <f>'[1]Electricity and CHPs_NCAP'!D$16</f>
        <v>0.26829770721796359</v>
      </c>
      <c r="I2055" s="1">
        <f>'[1]Electricity and CHPs_NCAP'!E$16</f>
        <v>3.1087988123906481E-3</v>
      </c>
      <c r="J2055" s="1">
        <f>'[1]Electricity and CHPs_NCAP'!F$16</f>
        <v>6.9511590201425231E-6</v>
      </c>
      <c r="K2055" s="1">
        <f>'[1]Electricity and CHPs_NCAP'!G$16</f>
        <v>3.5427240530793252E-5</v>
      </c>
      <c r="L2055" s="1">
        <f>'[1]Electricity and CHPs_NCAP'!H$16</f>
        <v>0.22635380465884281</v>
      </c>
      <c r="M2055" s="1">
        <f>'[1]Electricity and CHPs_NCAP'!I$16</f>
        <v>3.388372886213059E-5</v>
      </c>
      <c r="N2055" s="1">
        <f>'[1]Electricity and CHPs_NCAP'!J$16</f>
        <v>3.505869966482082E-5</v>
      </c>
      <c r="O2055" s="1">
        <f>'[1]Electricity and CHPs_NCAP'!K$16</f>
        <v>7.3569091658337083E-4</v>
      </c>
      <c r="P2055" s="1">
        <f>'[1]Electricity and CHPs_NCAP'!L$16</f>
        <v>7.6568045109967115E-5</v>
      </c>
      <c r="Q2055" s="1">
        <f>'[1]Electricity and CHPs_NCAP'!M$16</f>
        <v>2.0660672249534781E-3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1.80472461070883E-3</v>
      </c>
      <c r="H2056" s="1">
        <f>'[1]Electricity and CHPs_NCAP'!D$17</f>
        <v>1.8263928375626999E-5</v>
      </c>
      <c r="I2056" s="1">
        <f>'[1]Electricity and CHPs_NCAP'!E$17</f>
        <v>1.2560411138294299E-5</v>
      </c>
      <c r="J2056" s="1">
        <f>'[1]Electricity and CHPs_NCAP'!F$17</f>
        <v>1.03205520204484E-5</v>
      </c>
      <c r="K2056" s="1">
        <f>'[1]Electricity and CHPs_NCAP'!G$17</f>
        <v>6.8298045303494595E-4</v>
      </c>
      <c r="L2056" s="1">
        <f>'[1]Electricity and CHPs_NCAP'!H$17</f>
        <v>6.0883040094107697E-6</v>
      </c>
      <c r="M2056" s="1">
        <f>'[1]Electricity and CHPs_NCAP'!I$17</f>
        <v>5.7564601195623101E-4</v>
      </c>
      <c r="N2056" s="1">
        <f>'[1]Electricity and CHPs_NCAP'!J$17</f>
        <v>3.2442116033365301E-5</v>
      </c>
      <c r="O2056" s="1">
        <f>'[1]Electricity and CHPs_NCAP'!K$17</f>
        <v>2.90268644257686E-3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1.9655159381841314E-2</v>
      </c>
      <c r="H2057" s="1">
        <f t="shared" si="2219"/>
        <v>1.106351781855028E-2</v>
      </c>
      <c r="I2057" s="1">
        <f t="shared" si="2219"/>
        <v>4.0298638739437252E-2</v>
      </c>
      <c r="J2057" s="1">
        <f t="shared" si="2219"/>
        <v>4.5104193898824196E-3</v>
      </c>
      <c r="K2057" s="1">
        <f t="shared" si="2219"/>
        <v>8.3243015532137501E-4</v>
      </c>
      <c r="L2057" s="1">
        <f t="shared" ref="L2057:O2057" si="2220">SUM(L2058:L2060)</f>
        <v>4.3424604589480006E-4</v>
      </c>
      <c r="M2057" s="1">
        <f t="shared" si="2220"/>
        <v>1.7687914475581022E-4</v>
      </c>
      <c r="N2057" s="1">
        <f t="shared" si="2220"/>
        <v>1.9118013785873449E-3</v>
      </c>
      <c r="O2057" s="1">
        <f t="shared" si="2220"/>
        <v>5.597758423389004E-3</v>
      </c>
      <c r="P2057" s="1">
        <f>SUM(P2058:P2060)</f>
        <v>1.9399106356730329E-3</v>
      </c>
      <c r="Q2057" s="1">
        <f>SUM(Q2058:Q2060)</f>
        <v>8.6342117453094298E-3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9.7487912874586006E-5</v>
      </c>
      <c r="H2058" s="1">
        <f>'[1]Electricity and CHPs_NCAP'!D$18</f>
        <v>1.10396902219209E-2</v>
      </c>
      <c r="I2058" s="1">
        <f>'[1]Electricity and CHPs_NCAP'!E$18</f>
        <v>4.0260634898692103E-2</v>
      </c>
      <c r="J2058" s="1">
        <f>'[1]Electricity and CHPs_NCAP'!F$18</f>
        <v>4.3749132252719203E-3</v>
      </c>
      <c r="K2058" s="1">
        <f>'[1]Electricity and CHPs_NCAP'!G$18</f>
        <v>1.5109150434569599E-4</v>
      </c>
      <c r="L2058" s="1">
        <f>'[1]Electricity and CHPs_NCAP'!H$18</f>
        <v>8.0613060049384094E-5</v>
      </c>
      <c r="M2058" s="1">
        <f>'[1]Electricity and CHPs_NCAP'!I$18</f>
        <v>1.08967556316012E-4</v>
      </c>
      <c r="N2058" s="1">
        <f>'[1]Electricity and CHPs_NCAP'!J$18</f>
        <v>1.5574459171726601E-4</v>
      </c>
      <c r="O2058" s="1">
        <f>'[1]Electricity and CHPs_NCAP'!K$18</f>
        <v>3.9482013578958598E-3</v>
      </c>
      <c r="P2058" s="1">
        <f>'[1]Electricity and CHPs_NCAP'!L$18</f>
        <v>9.84566904439274E-4</v>
      </c>
      <c r="Q2058" s="1">
        <f>'[1]Electricity and CHPs_NCAP'!M$18</f>
        <v>4.2919423275804801E-3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2.23079492483263E-5</v>
      </c>
      <c r="H2059" s="1">
        <f>'[1]Electricity and CHPs_NCAP'!D$28</f>
        <v>2.3827596629380799E-5</v>
      </c>
      <c r="I2059" s="1">
        <f>'[1]Electricity and CHPs_NCAP'!E$28</f>
        <v>3.8003840745146098E-5</v>
      </c>
      <c r="J2059" s="1">
        <f>'[1]Electricity and CHPs_NCAP'!F$28</f>
        <v>1.3550616461049901E-4</v>
      </c>
      <c r="K2059" s="1">
        <f>'[1]Electricity and CHPs_NCAP'!G$28</f>
        <v>6.8133865097567904E-4</v>
      </c>
      <c r="L2059" s="1">
        <f>'[1]Electricity and CHPs_NCAP'!H$28</f>
        <v>3.5363298584541598E-4</v>
      </c>
      <c r="M2059" s="1">
        <f>'[1]Electricity and CHPs_NCAP'!I$28</f>
        <v>6.7911588439798198E-5</v>
      </c>
      <c r="N2059" s="1">
        <f>'[1]Electricity and CHPs_NCAP'!J$28</f>
        <v>1.22217062274529E-4</v>
      </c>
      <c r="O2059" s="1">
        <f>'[1]Electricity and CHPs_NCAP'!K$28</f>
        <v>9.8477554386762391E-4</v>
      </c>
      <c r="P2059" s="1">
        <f>'[1]Electricity and CHPs_NCAP'!L$28</f>
        <v>2.28461343726251E-4</v>
      </c>
      <c r="Q2059" s="1">
        <f>'[1]Electricity and CHPs_NCAP'!M$28</f>
        <v>1.2985667757848E-3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1.95353635197184E-2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1.63383972459555E-3</v>
      </c>
      <c r="O2060" s="1">
        <f>'[1]Electricity and CHPs_NCAP'!K$41</f>
        <v>6.6478152162552004E-4</v>
      </c>
      <c r="P2060" s="1">
        <f>'[1]Electricity and CHPs_NCAP'!L$41</f>
        <v>7.2688238750750805E-4</v>
      </c>
      <c r="Q2060" s="1">
        <f>'[1]Electricity and CHPs_NCAP'!M$41</f>
        <v>3.0437026419441499E-3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7.0677518595271632E-2</v>
      </c>
      <c r="H2061" s="1">
        <f t="shared" si="2221"/>
        <v>8.9450876676088961E-3</v>
      </c>
      <c r="I2061" s="1">
        <f t="shared" si="2221"/>
        <v>2.5916905319602699E-2</v>
      </c>
      <c r="J2061" s="1">
        <f t="shared" si="2221"/>
        <v>8.2454811595202987E-2</v>
      </c>
      <c r="K2061" s="1">
        <f t="shared" si="2221"/>
        <v>3.3477447025957077E-2</v>
      </c>
      <c r="L2061" s="1">
        <f t="shared" ref="L2061:O2061" si="2222">SUM(L2062:L2076)</f>
        <v>1.4454304099593149E-2</v>
      </c>
      <c r="M2061" s="1">
        <f t="shared" si="2222"/>
        <v>6.0126330788662107E-2</v>
      </c>
      <c r="N2061" s="1">
        <f t="shared" si="2222"/>
        <v>0.20658449273166604</v>
      </c>
      <c r="O2061" s="1">
        <f t="shared" si="2222"/>
        <v>3.4623213412449991E-2</v>
      </c>
      <c r="P2061" s="1">
        <f>SUM(P2062:P2076)</f>
        <v>8.8738306363083427E-2</v>
      </c>
      <c r="Q2061" s="1">
        <f>SUM(Q2062:Q2076)</f>
        <v>5.0814311380041992E-2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3.54662994164326E-4</v>
      </c>
      <c r="L2062" s="1">
        <f>'[1]Electricity and CHPs_NCAP'!H$21</f>
        <v>6.8036096241012997E-4</v>
      </c>
      <c r="M2062" s="1">
        <f>'[1]Electricity and CHPs_NCAP'!I$21</f>
        <v>1.18062966321908E-3</v>
      </c>
      <c r="N2062" s="1">
        <f>'[1]Electricity and CHPs_NCAP'!J$21</f>
        <v>1.04219776158373E-3</v>
      </c>
      <c r="O2062" s="1">
        <f>'[1]Electricity and CHPs_NCAP'!K$21</f>
        <v>2.49762521560568E-5</v>
      </c>
      <c r="P2062" s="1">
        <f>'[1]Electricity and CHPs_NCAP'!L$21</f>
        <v>1.65021855202839E-3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5.4596827153345403E-3</v>
      </c>
      <c r="K2063" s="1">
        <f>'[1]Electricity and CHPs_NCAP'!G$22</f>
        <v>5.2241963282373E-5</v>
      </c>
      <c r="L2063" s="1">
        <f>'[1]Electricity and CHPs_NCAP'!H$22</f>
        <v>1.67218216419647E-4</v>
      </c>
      <c r="M2063" s="1">
        <f>'[1]Electricity and CHPs_NCAP'!I$22</f>
        <v>6.7651974080911699E-3</v>
      </c>
      <c r="N2063" s="1">
        <f>'[1]Electricity and CHPs_NCAP'!J$22</f>
        <v>6.0213443325883001E-4</v>
      </c>
      <c r="O2063" s="1">
        <f>'[1]Electricity and CHPs_NCAP'!K$22</f>
        <v>5.8868140661046701E-3</v>
      </c>
      <c r="P2063" s="1">
        <f>'[1]Electricity and CHPs_NCAP'!L$22</f>
        <v>5.3825592012522504E-3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6.4548522080985196E-4</v>
      </c>
      <c r="M2064" s="1">
        <f>'[1]Electricity and CHPs_NCAP'!I$23</f>
        <v>0</v>
      </c>
      <c r="N2064" s="1">
        <f>'[1]Electricity and CHPs_NCAP'!J$23</f>
        <v>0.11057570518726</v>
      </c>
      <c r="O2064" s="1">
        <f>'[1]Electricity and CHPs_NCAP'!K$23</f>
        <v>4.2489370814623798E-5</v>
      </c>
      <c r="P2064" s="1">
        <f>'[1]Electricity and CHPs_NCAP'!L$23</f>
        <v>1.7773568369911099E-4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2.04776010863662E-6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5.8299829572063499E-6</v>
      </c>
      <c r="H2067" s="1">
        <f>'[1]Electricity and CHPs_NCAP'!D$39</f>
        <v>1.4644963738037601E-4</v>
      </c>
      <c r="I2067" s="1">
        <f>'[1]Electricity and CHPs_NCAP'!E$39</f>
        <v>1.3599975671735799E-2</v>
      </c>
      <c r="J2067" s="1">
        <f>'[1]Electricity and CHPs_NCAP'!F$39</f>
        <v>3.19040811415926E-2</v>
      </c>
      <c r="K2067" s="1">
        <f>'[1]Electricity and CHPs_NCAP'!G$39</f>
        <v>1.0391705282796143E-5</v>
      </c>
      <c r="L2067" s="1">
        <f>'[1]Electricity and CHPs_NCAP'!H$39</f>
        <v>3.2333782393983209E-5</v>
      </c>
      <c r="M2067" s="1">
        <f>'[1]Electricity and CHPs_NCAP'!I$39</f>
        <v>1.8889492047904303E-4</v>
      </c>
      <c r="N2067" s="1">
        <f>'[1]Electricity and CHPs_NCAP'!J$39</f>
        <v>5.0048979524505197E-2</v>
      </c>
      <c r="O2067" s="1">
        <f>'[1]Electricity and CHPs_NCAP'!K$39</f>
        <v>1.0599252734032703E-3</v>
      </c>
      <c r="P2067" s="1">
        <f>'[1]Electricity and CHPs_NCAP'!L$39</f>
        <v>1.4038018476257699E-2</v>
      </c>
      <c r="Q2067" s="1">
        <f>'[1]Electricity and CHPs_NCAP'!M$39</f>
        <v>6.4357922466496548E-4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1.65510848586332E-3</v>
      </c>
      <c r="L2068" s="1">
        <f>'[1]Electricity and CHPs_NCAP'!H$40</f>
        <v>1.59829914966885E-4</v>
      </c>
      <c r="M2068" s="1">
        <f>'[1]Electricity and CHPs_NCAP'!I$40</f>
        <v>5.16952662188632E-3</v>
      </c>
      <c r="N2068" s="1">
        <f>'[1]Electricity and CHPs_NCAP'!J$40</f>
        <v>6.5211613204473199E-3</v>
      </c>
      <c r="O2068" s="1">
        <f>'[1]Electricity and CHPs_NCAP'!K$40</f>
        <v>1.9545654045080999E-3</v>
      </c>
      <c r="P2068" s="1">
        <f>'[1]Electricity and CHPs_NCAP'!L$40</f>
        <v>5.1833276570729401E-3</v>
      </c>
      <c r="Q2068" s="1">
        <f>'[1]Electricity and CHPs_NCAP'!M$40</f>
        <v>1.23039267283769E-2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9.7950495485034004E-4</v>
      </c>
      <c r="K2069" s="1">
        <f>'[1]Electricity and CHPs_NCAP'!G$47</f>
        <v>1.9854721084196301E-4</v>
      </c>
      <c r="L2069" s="1">
        <f>'[1]Electricity and CHPs_NCAP'!H$47</f>
        <v>2.1038182766651501E-5</v>
      </c>
      <c r="M2069" s="1">
        <f>'[1]Electricity and CHPs_NCAP'!I$47</f>
        <v>1.38889370764879E-3</v>
      </c>
      <c r="N2069" s="1">
        <f>'[1]Electricity and CHPs_NCAP'!J$47</f>
        <v>6.5407517369845296E-6</v>
      </c>
      <c r="O2069" s="1">
        <f>'[1]Electricity and CHPs_NCAP'!K$47</f>
        <v>6.8056055873770397E-4</v>
      </c>
      <c r="P2069" s="1">
        <f>'[1]Electricity and CHPs_NCAP'!L$47</f>
        <v>4.0435406153814898E-4</v>
      </c>
      <c r="Q2069" s="1">
        <f>'[1]Electricity and CHPs_NCAP'!M$47</f>
        <v>3.4984623984871799E-4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8.9596679378217106E-4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1.0807756782119501E-3</v>
      </c>
      <c r="O2070" s="1">
        <f>'[1]Electricity and CHPs_NCAP'!K$48</f>
        <v>7.3313595671203099E-4</v>
      </c>
      <c r="P2070" s="1">
        <f>'[1]Electricity and CHPs_NCAP'!L$48</f>
        <v>1.9219398218498981E-3</v>
      </c>
      <c r="Q2070" s="1">
        <f>'[1]Electricity and CHPs_NCAP'!M$48</f>
        <v>4.9753331375314627E-4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7.5118294678049101E-4</v>
      </c>
      <c r="O2071" s="1">
        <f>'[1]Electricity and CHPs_NCAP'!K$49</f>
        <v>5.1912362058310804E-4</v>
      </c>
      <c r="P2071" s="1">
        <f>'[1]Electricity and CHPs_NCAP'!L$49</f>
        <v>1.1730852138294229E-5</v>
      </c>
      <c r="Q2071" s="1">
        <f>'[1]Electricity and CHPs_NCAP'!M$49</f>
        <v>9.5052964019623205E-4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3.08304315035462E-3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2.3573683997228801E-3</v>
      </c>
      <c r="O2072" s="1">
        <f>'[1]Electricity and CHPs_NCAP'!K$51</f>
        <v>5.5449313981616784E-3</v>
      </c>
      <c r="P2072" s="1">
        <f>'[1]Electricity and CHPs_NCAP'!L$51</f>
        <v>6.4393176824151469E-3</v>
      </c>
      <c r="Q2072" s="1">
        <f>'[1]Electricity and CHPs_NCAP'!M$51</f>
        <v>2.6733348066410021E-3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2.2693556311946502E-3</v>
      </c>
      <c r="O2073" s="1">
        <f>'[1]Electricity and CHPs_NCAP'!K$52</f>
        <v>1.2538919135227609E-3</v>
      </c>
      <c r="P2073" s="1">
        <f>'[1]Electricity and CHPs_NCAP'!L$52</f>
        <v>3.25620184671706E-5</v>
      </c>
      <c r="Q2073" s="1">
        <f>'[1]Electricity and CHPs_NCAP'!M$52</f>
        <v>2.56057444499158E-3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2.6273209070075802E-2</v>
      </c>
      <c r="H2074" s="1">
        <f>'[1]Electricity and CHPs_NCAP'!D$54</f>
        <v>8.7986380302285203E-3</v>
      </c>
      <c r="I2074" s="1">
        <f>'[1]Electricity and CHPs_NCAP'!E$54</f>
        <v>1.23169296478669E-2</v>
      </c>
      <c r="J2074" s="1">
        <f>'[1]Electricity and CHPs_NCAP'!F$54</f>
        <v>4.4111542783425502E-2</v>
      </c>
      <c r="K2074" s="1">
        <f>'[1]Electricity and CHPs_NCAP'!G$54</f>
        <v>3.12064946665223E-2</v>
      </c>
      <c r="L2074" s="1">
        <f>'[1]Electricity and CHPs_NCAP'!H$54</f>
        <v>1.2748037819826001E-2</v>
      </c>
      <c r="M2074" s="1">
        <f>'[1]Electricity and CHPs_NCAP'!I$54</f>
        <v>4.5433188467337703E-2</v>
      </c>
      <c r="N2074" s="1">
        <f>'[1]Electricity and CHPs_NCAP'!J$54</f>
        <v>2.8096601339029598E-2</v>
      </c>
      <c r="O2074" s="1">
        <f>'[1]Electricity and CHPs_NCAP'!K$54</f>
        <v>1.5863428113175201E-2</v>
      </c>
      <c r="P2074" s="1">
        <f>'[1]Electricity and CHPs_NCAP'!L$54</f>
        <v>5.33812222574769E-2</v>
      </c>
      <c r="Q2074" s="1">
        <f>'[1]Electricity and CHPs_NCAP'!M$54</f>
        <v>2.7415201254743601E-2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4.0417421837993198E-2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2.15406436597335E-3</v>
      </c>
      <c r="O2075" s="1">
        <f>'[1]Electricity and CHPs_NCAP'!K$55</f>
        <v>3.7206846543117101E-4</v>
      </c>
      <c r="P2075" s="1">
        <f>'[1]Electricity and CHPs_NCAP'!L$55</f>
        <v>3.2719564633376597E-5</v>
      </c>
      <c r="Q2075" s="1">
        <f>'[1]Electricity and CHPs_NCAP'!M$55</f>
        <v>1.40287348576321E-3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1.0784253919610401E-3</v>
      </c>
      <c r="O2076" s="1">
        <f>'[1]Electricity and CHPs_NCAP'!K$58</f>
        <v>6.8730301913962099E-4</v>
      </c>
      <c r="P2076" s="1">
        <f>'[1]Electricity and CHPs_NCAP'!L$58</f>
        <v>8.2600534254089999E-5</v>
      </c>
      <c r="Q2076" s="1">
        <f>'[1]Electricity and CHPs_NCAP'!M$58</f>
        <v>2.01691224106263E-3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5.4921343432584154E-6</v>
      </c>
      <c r="H2077" s="1">
        <f t="shared" si="2223"/>
        <v>1.1602807462359889E-5</v>
      </c>
      <c r="I2077" s="1">
        <f t="shared" si="2223"/>
        <v>5.2727714461207768E-2</v>
      </c>
      <c r="J2077" s="1">
        <f t="shared" si="2223"/>
        <v>0.15964837175350313</v>
      </c>
      <c r="K2077" s="1">
        <f t="shared" si="2223"/>
        <v>7.7534076117805717E-2</v>
      </c>
      <c r="L2077" s="1">
        <f t="shared" ref="L2077:O2077" si="2224">SUM(L2078:L2083)</f>
        <v>0.18668015270827201</v>
      </c>
      <c r="M2077" s="1">
        <f t="shared" si="2224"/>
        <v>6.0599933375400601E-2</v>
      </c>
      <c r="N2077" s="1">
        <f t="shared" si="2224"/>
        <v>6.8664089064669068E-3</v>
      </c>
      <c r="O2077" s="1">
        <f t="shared" si="2224"/>
        <v>3.391764978334301E-2</v>
      </c>
      <c r="P2077" s="1">
        <f>SUM(P2078:P2083)</f>
        <v>0.14530924673872406</v>
      </c>
      <c r="Q2077" s="1">
        <f>SUM(Q2078:Q2083)</f>
        <v>8.2208248674314047E-2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1.8861222145373401E-6</v>
      </c>
      <c r="H2078" s="1">
        <f>'[1]Electricity and CHPs_NCAP'!D$19</f>
        <v>3.8720492758509696E-6</v>
      </c>
      <c r="I2078" s="1">
        <f>'[1]Electricity and CHPs_NCAP'!E$19</f>
        <v>5.12262511565411E-2</v>
      </c>
      <c r="J2078" s="1">
        <f>'[1]Electricity and CHPs_NCAP'!F$19</f>
        <v>0.14891692016473301</v>
      </c>
      <c r="K2078" s="1">
        <f>'[1]Electricity and CHPs_NCAP'!G$19</f>
        <v>1.0907074247443701E-4</v>
      </c>
      <c r="L2078" s="1">
        <f>'[1]Electricity and CHPs_NCAP'!H$19</f>
        <v>3.8592238565917503E-6</v>
      </c>
      <c r="M2078" s="1">
        <f>'[1]Electricity and CHPs_NCAP'!I$19</f>
        <v>4.5463400631196499E-4</v>
      </c>
      <c r="N2078" s="1">
        <f>'[1]Electricity and CHPs_NCAP'!J$19</f>
        <v>6.8474298914010003E-3</v>
      </c>
      <c r="O2078" s="1">
        <f>'[1]Electricity and CHPs_NCAP'!K$19</f>
        <v>3.3799291462079099E-2</v>
      </c>
      <c r="P2078" s="1">
        <f>'[1]Electricity and CHPs_NCAP'!L$19</f>
        <v>0.12888263219009399</v>
      </c>
      <c r="Q2078" s="1">
        <f>'[1]Electricity and CHPs_NCAP'!M$19</f>
        <v>2.1510529791621401E-2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4.33031518916865E-2</v>
      </c>
      <c r="L2079" s="1">
        <f>'[1]Electricity and CHPs_NCAP'!H$20</f>
        <v>0.137960405308132</v>
      </c>
      <c r="M2079" s="1">
        <f>'[1]Electricity and CHPs_NCAP'!I$20</f>
        <v>1.5006788800952099E-3</v>
      </c>
      <c r="N2079" s="1">
        <f>'[1]Electricity and CHPs_NCAP'!J$20</f>
        <v>2.1291519371886202E-6</v>
      </c>
      <c r="O2079" s="1">
        <f>'[1]Electricity and CHPs_NCAP'!K$20</f>
        <v>3.7755972170900098E-6</v>
      </c>
      <c r="P2079" s="1">
        <f>'[1]Electricity and CHPs_NCAP'!L$20</f>
        <v>6.8725570744381202E-6</v>
      </c>
      <c r="Q2079" s="1">
        <f>'[1]Electricity and CHPs_NCAP'!M$20</f>
        <v>3.1023416584177298E-2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9.4735701305910495E-7</v>
      </c>
      <c r="H2080" s="1">
        <f>'[1]Electricity and CHPs_NCAP'!D$26</f>
        <v>1.3045340283273E-6</v>
      </c>
      <c r="I2080" s="1">
        <f>'[1]Electricity and CHPs_NCAP'!E$26</f>
        <v>6.3507565282182E-6</v>
      </c>
      <c r="J2080" s="1">
        <f>'[1]Electricity and CHPs_NCAP'!F$26</f>
        <v>5.67468330305523E-3</v>
      </c>
      <c r="K2080" s="1">
        <f>'[1]Electricity and CHPs_NCAP'!G$26</f>
        <v>1.41934477804942E-2</v>
      </c>
      <c r="L2080" s="1">
        <f>'[1]Electricity and CHPs_NCAP'!H$26</f>
        <v>7.3702555485321896E-6</v>
      </c>
      <c r="M2080" s="1">
        <f>'[1]Electricity and CHPs_NCAP'!I$26</f>
        <v>1.9516933898066E-2</v>
      </c>
      <c r="N2080" s="1">
        <f>'[1]Electricity and CHPs_NCAP'!J$26</f>
        <v>4.1685437217507504E-6</v>
      </c>
      <c r="O2080" s="1">
        <f>'[1]Electricity and CHPs_NCAP'!K$26</f>
        <v>1.9542894983010899E-5</v>
      </c>
      <c r="P2080" s="1">
        <f>'[1]Electricity and CHPs_NCAP'!L$26</f>
        <v>3.1312070484325002E-3</v>
      </c>
      <c r="Q2080" s="1">
        <f>'[1]Electricity and CHPs_NCAP'!M$26</f>
        <v>1.70439156648544E-2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1.7548988254933302E-2</v>
      </c>
      <c r="L2081" s="1">
        <f>'[1]Electricity and CHPs_NCAP'!H$27</f>
        <v>2.2085775878673799E-2</v>
      </c>
      <c r="M2081" s="1">
        <f>'[1]Electricity and CHPs_NCAP'!I$27</f>
        <v>3.2131470969282701E-3</v>
      </c>
      <c r="N2081" s="1">
        <f>'[1]Electricity and CHPs_NCAP'!J$27</f>
        <v>9.1772674283929193E-6</v>
      </c>
      <c r="O2081" s="1">
        <f>'[1]Electricity and CHPs_NCAP'!K$27</f>
        <v>8.0574932114400494E-5</v>
      </c>
      <c r="P2081" s="1">
        <f>'[1]Electricity and CHPs_NCAP'!L$27</f>
        <v>1.31086853576297E-2</v>
      </c>
      <c r="Q2081" s="1">
        <f>'[1]Electricity and CHPs_NCAP'!M$27</f>
        <v>1.24081053723149E-2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2.6586551156619702E-6</v>
      </c>
      <c r="H2082" s="1">
        <f>'[1]Electricity and CHPs_NCAP'!D$44</f>
        <v>6.4262241581816201E-6</v>
      </c>
      <c r="I2082" s="1">
        <f>'[1]Electricity and CHPs_NCAP'!E$44</f>
        <v>1.49511254813845E-3</v>
      </c>
      <c r="J2082" s="1">
        <f>'[1]Electricity and CHPs_NCAP'!F$44</f>
        <v>5.0567682857148803E-3</v>
      </c>
      <c r="K2082" s="1">
        <f>'[1]Electricity and CHPs_NCAP'!G$44</f>
        <v>5.5405174209493603E-6</v>
      </c>
      <c r="L2082" s="1">
        <f>'[1]Electricity and CHPs_NCAP'!H$44</f>
        <v>3.5970515783613198E-6</v>
      </c>
      <c r="M2082" s="1">
        <f>'[1]Electricity and CHPs_NCAP'!I$44</f>
        <v>4.3687305845560104E-6</v>
      </c>
      <c r="N2082" s="1">
        <f>'[1]Electricity and CHPs_NCAP'!J$44</f>
        <v>2.7273680798021401E-6</v>
      </c>
      <c r="O2082" s="1">
        <f>'[1]Electricity and CHPs_NCAP'!K$44</f>
        <v>1.27756636625413E-5</v>
      </c>
      <c r="P2082" s="1">
        <f>'[1]Electricity and CHPs_NCAP'!L$44</f>
        <v>1.7717237294932601E-4</v>
      </c>
      <c r="Q2082" s="1">
        <f>'[1]Electricity and CHPs_NCAP'!M$44</f>
        <v>1.95244674063551E-4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2.3738769307963198E-3</v>
      </c>
      <c r="L2083" s="1">
        <f>'[1]Electricity and CHPs_NCAP'!H$45</f>
        <v>2.66191449904827E-2</v>
      </c>
      <c r="M2083" s="1">
        <f>'[1]Electricity and CHPs_NCAP'!I$45</f>
        <v>3.5910170763414601E-2</v>
      </c>
      <c r="N2083" s="1">
        <f>'[1]Electricity and CHPs_NCAP'!J$45</f>
        <v>7.7668389877267303E-7</v>
      </c>
      <c r="O2083" s="1">
        <f>'[1]Electricity and CHPs_NCAP'!K$45</f>
        <v>1.68923328687132E-6</v>
      </c>
      <c r="P2083" s="1">
        <f>'[1]Electricity and CHPs_NCAP'!L$45</f>
        <v>2.6772125440898699E-6</v>
      </c>
      <c r="Q2083" s="1">
        <f>'[1]Electricity and CHPs_NCAP'!M$45</f>
        <v>2.7036587282488899E-5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1.6377481951780782E-2</v>
      </c>
      <c r="H2084" s="1">
        <f t="shared" si="2226"/>
        <v>3.9814240459162299E-2</v>
      </c>
      <c r="I2084" s="1">
        <f t="shared" si="2226"/>
        <v>1.6639146333254785E-2</v>
      </c>
      <c r="J2084" s="1">
        <f t="shared" si="2226"/>
        <v>2.7672491264249144E-2</v>
      </c>
      <c r="K2084" s="1">
        <f t="shared" si="2226"/>
        <v>0.13493581235473409</v>
      </c>
      <c r="L2084" s="1">
        <f t="shared" ref="L2084:O2084" si="2227">SUM(L2085:L2091)</f>
        <v>9.3181225637283732E-2</v>
      </c>
      <c r="M2084" s="1">
        <f t="shared" si="2227"/>
        <v>7.6628780950879341E-2</v>
      </c>
      <c r="N2084" s="1">
        <f t="shared" si="2227"/>
        <v>5.7925143599027486E-2</v>
      </c>
      <c r="O2084" s="1">
        <f t="shared" si="2227"/>
        <v>0.13522913436403206</v>
      </c>
      <c r="P2084" s="1">
        <f>SUM(P2085:P2091)</f>
        <v>7.3835274783872737E-2</v>
      </c>
      <c r="Q2084" s="1">
        <f>SUM(Q2085:Q2091)</f>
        <v>5.0683188131653352E-2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8.9202407438041401E-7</v>
      </c>
      <c r="H2085" s="1">
        <f>'[1]Electricity and CHPs_NCAP'!D$25</f>
        <v>1.56246734386319E-2</v>
      </c>
      <c r="I2085" s="1">
        <f>'[1]Electricity and CHPs_NCAP'!E$25</f>
        <v>5.9246527986329304E-6</v>
      </c>
      <c r="J2085" s="1">
        <f>'[1]Electricity and CHPs_NCAP'!F$25</f>
        <v>5.4116613019314396E-4</v>
      </c>
      <c r="K2085" s="1">
        <f>'[1]Electricity and CHPs_NCAP'!G$25</f>
        <v>4.7337672397623598E-2</v>
      </c>
      <c r="L2085" s="1">
        <f>'[1]Electricity and CHPs_NCAP'!H$25</f>
        <v>6.39242443616288E-3</v>
      </c>
      <c r="M2085" s="1">
        <f>'[1]Electricity and CHPs_NCAP'!I$25</f>
        <v>5.18590677142608E-5</v>
      </c>
      <c r="N2085" s="1">
        <f>'[1]Electricity and CHPs_NCAP'!J$25</f>
        <v>3.34494295242644E-5</v>
      </c>
      <c r="O2085" s="1">
        <f>'[1]Electricity and CHPs_NCAP'!K$25</f>
        <v>4.7235612433722401E-2</v>
      </c>
      <c r="P2085" s="1">
        <f>'[1]Electricity and CHPs_NCAP'!L$25</f>
        <v>1.11348343639382E-2</v>
      </c>
      <c r="Q2085" s="1">
        <f>'[1]Electricity and CHPs_NCAP'!M$25</f>
        <v>4.9858985175422598E-3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6.8735175025180697E-4</v>
      </c>
      <c r="L2086" s="1">
        <f>'[1]Electricity and CHPs_NCAP'!H$31</f>
        <v>1.8028464751388E-6</v>
      </c>
      <c r="M2086" s="1">
        <f>'[1]Electricity and CHPs_NCAP'!I$31</f>
        <v>1.6620748737344499E-2</v>
      </c>
      <c r="N2086" s="1">
        <f>'[1]Electricity and CHPs_NCAP'!J$31</f>
        <v>5.7439661787398802E-3</v>
      </c>
      <c r="O2086" s="1">
        <f>'[1]Electricity and CHPs_NCAP'!K$31</f>
        <v>1.37298780928864E-4</v>
      </c>
      <c r="P2086" s="1">
        <f>'[1]Electricity and CHPs_NCAP'!L$31</f>
        <v>4.6669299774396997E-3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1.6376589927706402E-2</v>
      </c>
      <c r="H2087" s="1">
        <f>'[1]Electricity and CHPs_NCAP'!D$42</f>
        <v>2.4189567020530399E-2</v>
      </c>
      <c r="I2087" s="1">
        <f>'[1]Electricity and CHPs_NCAP'!E$42</f>
        <v>1.51179005966915E-2</v>
      </c>
      <c r="J2087" s="1">
        <f>'[1]Electricity and CHPs_NCAP'!F$42</f>
        <v>2.5498806012356899E-2</v>
      </c>
      <c r="K2087" s="1">
        <f>'[1]Electricity and CHPs_NCAP'!G$42</f>
        <v>1.7237328761210501E-2</v>
      </c>
      <c r="L2087" s="1">
        <f>'[1]Electricity and CHPs_NCAP'!H$42</f>
        <v>1.90651200477149E-5</v>
      </c>
      <c r="M2087" s="1">
        <f>'[1]Electricity and CHPs_NCAP'!I$42</f>
        <v>4.3104203043782497E-4</v>
      </c>
      <c r="N2087" s="1">
        <f>'[1]Electricity and CHPs_NCAP'!J$42</f>
        <v>6.5105960883973899E-6</v>
      </c>
      <c r="O2087" s="1">
        <f>'[1]Electricity and CHPs_NCAP'!K$42</f>
        <v>1.75778305643891E-4</v>
      </c>
      <c r="P2087" s="1">
        <f>'[1]Electricity and CHPs_NCAP'!L$42</f>
        <v>2.8185047051239401E-4</v>
      </c>
      <c r="Q2087" s="1">
        <f>'[1]Electricity and CHPs_NCAP'!M$42</f>
        <v>1.02416655040356E-4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6.3769323104368295E-2</v>
      </c>
      <c r="L2088" s="1">
        <f>'[1]Electricity and CHPs_NCAP'!H$43</f>
        <v>8.1377170656549605E-2</v>
      </c>
      <c r="M2088" s="1">
        <f>'[1]Electricity and CHPs_NCAP'!I$43</f>
        <v>5.0643838767050003E-2</v>
      </c>
      <c r="N2088" s="1">
        <f>'[1]Electricity and CHPs_NCAP'!J$43</f>
        <v>4.70536004000996E-2</v>
      </c>
      <c r="O2088" s="1">
        <f>'[1]Electricity and CHPs_NCAP'!K$43</f>
        <v>8.6999293611222994E-2</v>
      </c>
      <c r="P2088" s="1">
        <f>'[1]Electricity and CHPs_NCAP'!L$43</f>
        <v>5.4739027962057901E-2</v>
      </c>
      <c r="Q2088" s="1">
        <f>'[1]Electricity and CHPs_NCAP'!M$43</f>
        <v>4.0229185763604097E-2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4.1609075818243104E-4</v>
      </c>
      <c r="J2089" s="1">
        <f>'[1]Electricity and CHPs_NCAP'!F$50</f>
        <v>4.3955157256622994E-4</v>
      </c>
      <c r="K2089" s="1">
        <f>'[1]Electricity and CHPs_NCAP'!G$50</f>
        <v>8.8011256908673103E-4</v>
      </c>
      <c r="L2089" s="1">
        <f>'[1]Electricity and CHPs_NCAP'!H$50</f>
        <v>3.841850649289318E-4</v>
      </c>
      <c r="M2089" s="1">
        <f>'[1]Electricity and CHPs_NCAP'!I$50</f>
        <v>1.5974647321239689E-3</v>
      </c>
      <c r="N2089" s="1">
        <f>'[1]Electricity and CHPs_NCAP'!J$50</f>
        <v>1.2716109249691821E-5</v>
      </c>
      <c r="O2089" s="1">
        <f>'[1]Electricity and CHPs_NCAP'!K$50</f>
        <v>2.8748394816407769E-4</v>
      </c>
      <c r="P2089" s="1">
        <f>'[1]Electricity and CHPs_NCAP'!L$50</f>
        <v>1.08109677746333E-3</v>
      </c>
      <c r="Q2089" s="1">
        <f>'[1]Electricity and CHPs_NCAP'!M$50</f>
        <v>8.5511891496916205E-4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6.0086292519493398E-4</v>
      </c>
      <c r="J2090" s="1">
        <f>'[1]Electricity and CHPs_NCAP'!F$53</f>
        <v>8.4833702466546802E-4</v>
      </c>
      <c r="K2090" s="1">
        <f>'[1]Electricity and CHPs_NCAP'!G$53</f>
        <v>4.5072399699391912E-3</v>
      </c>
      <c r="L2090" s="1">
        <f>'[1]Electricity and CHPs_NCAP'!H$53</f>
        <v>4.6540416917530102E-3</v>
      </c>
      <c r="M2090" s="1">
        <f>'[1]Electricity and CHPs_NCAP'!I$53</f>
        <v>6.7442403471756722E-3</v>
      </c>
      <c r="N2090" s="1">
        <f>'[1]Electricity and CHPs_NCAP'!J$53</f>
        <v>4.0587129895250477E-3</v>
      </c>
      <c r="O2090" s="1">
        <f>'[1]Electricity and CHPs_NCAP'!K$53</f>
        <v>2.8538890372518933E-4</v>
      </c>
      <c r="P2090" s="1">
        <f>'[1]Electricity and CHPs_NCAP'!L$53</f>
        <v>1.4369703006051531E-3</v>
      </c>
      <c r="Q2090" s="1">
        <f>'[1]Electricity and CHPs_NCAP'!M$53</f>
        <v>3.0172424121120201E-3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4.9836740038728604E-4</v>
      </c>
      <c r="J2091" s="1">
        <f>'[1]Electricity and CHPs_NCAP'!F$56</f>
        <v>3.44630524467401E-4</v>
      </c>
      <c r="K2091" s="1">
        <f>'[1]Electricity and CHPs_NCAP'!G$56</f>
        <v>5.1678380225394496E-4</v>
      </c>
      <c r="L2091" s="1">
        <f>'[1]Electricity and CHPs_NCAP'!H$56</f>
        <v>3.5253582136644601E-4</v>
      </c>
      <c r="M2091" s="1">
        <f>'[1]Electricity and CHPs_NCAP'!I$56</f>
        <v>5.3958726903311405E-4</v>
      </c>
      <c r="N2091" s="1">
        <f>'[1]Electricity and CHPs_NCAP'!J$56</f>
        <v>1.0161878958006099E-3</v>
      </c>
      <c r="O2091" s="1">
        <f>'[1]Electricity and CHPs_NCAP'!K$56</f>
        <v>1.08278380624626E-4</v>
      </c>
      <c r="P2091" s="1">
        <f>'[1]Electricity and CHPs_NCAP'!L$56</f>
        <v>4.9456493185605496E-4</v>
      </c>
      <c r="Q2091" s="1">
        <f>'[1]Electricity and CHPs_NCAP'!M$56</f>
        <v>1.4933258683854499E-3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7.13218460549134E-3</v>
      </c>
      <c r="H2092" s="1">
        <f t="shared" si="2228"/>
        <v>0.29200666227235</v>
      </c>
      <c r="I2092" s="1">
        <f t="shared" si="2228"/>
        <v>0.28587408181687401</v>
      </c>
      <c r="J2092" s="1">
        <f t="shared" si="2228"/>
        <v>0.241713649561908</v>
      </c>
      <c r="K2092" s="1">
        <f t="shared" si="2228"/>
        <v>0.79869162534708005</v>
      </c>
      <c r="L2092" s="1">
        <f t="shared" si="2228"/>
        <v>0.62509879291683401</v>
      </c>
      <c r="M2092" s="1">
        <f t="shared" si="2228"/>
        <v>0.33730363772349897</v>
      </c>
      <c r="N2092" s="1">
        <f t="shared" si="2228"/>
        <v>0.191069375819344</v>
      </c>
      <c r="O2092" s="1">
        <f t="shared" si="2228"/>
        <v>1.01068500148433</v>
      </c>
      <c r="P2092" s="1">
        <f>P2093</f>
        <v>0.41446983290394601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7.13218460549134E-3</v>
      </c>
      <c r="H2093" s="1">
        <f>'[1]Electricity and CHPs_NCAP'!D$33</f>
        <v>0.29200666227235</v>
      </c>
      <c r="I2093" s="1">
        <f>'[1]Electricity and CHPs_NCAP'!E$33</f>
        <v>0.28587408181687401</v>
      </c>
      <c r="J2093" s="1">
        <f>'[1]Electricity and CHPs_NCAP'!F$33</f>
        <v>0.241713649561908</v>
      </c>
      <c r="K2093" s="1">
        <f>'[1]Electricity and CHPs_NCAP'!G$33</f>
        <v>0.79869162534708005</v>
      </c>
      <c r="L2093" s="1">
        <f>'[1]Electricity and CHPs_NCAP'!H$33</f>
        <v>0.62509879291683401</v>
      </c>
      <c r="M2093" s="1">
        <f>'[1]Electricity and CHPs_NCAP'!I$33</f>
        <v>0.33730363772349897</v>
      </c>
      <c r="N2093" s="1">
        <f>'[1]Electricity and CHPs_NCAP'!J$33</f>
        <v>0.191069375819344</v>
      </c>
      <c r="O2093" s="1">
        <f>'[1]Electricity and CHPs_NCAP'!K$33</f>
        <v>1.01068500148433</v>
      </c>
      <c r="P2093" s="1">
        <f>'[1]Electricity and CHPs_NCAP'!L$33</f>
        <v>0.41446983290394601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3.1460761825536602E-5</v>
      </c>
      <c r="H2094" s="1">
        <f t="shared" si="2229"/>
        <v>3.8586351201314315</v>
      </c>
      <c r="I2094" s="1">
        <f t="shared" si="2229"/>
        <v>3.2657130561987815</v>
      </c>
      <c r="J2094" s="1">
        <f t="shared" si="2229"/>
        <v>10.841005570442297</v>
      </c>
      <c r="K2094" s="1">
        <f t="shared" si="2229"/>
        <v>10.304263269889287</v>
      </c>
      <c r="L2094" s="1">
        <f t="shared" ref="L2094:O2094" si="2230">SUM(L2095:L2099)</f>
        <v>11.829355871853963</v>
      </c>
      <c r="M2094" s="1">
        <f t="shared" si="2230"/>
        <v>5.3740395255353848</v>
      </c>
      <c r="N2094" s="1">
        <f t="shared" si="2230"/>
        <v>9.0662416330251432</v>
      </c>
      <c r="O2094" s="1">
        <f t="shared" si="2230"/>
        <v>12.378802267521063</v>
      </c>
      <c r="P2094" s="1">
        <f>SUM(P2095:P2099)</f>
        <v>12.425896467824543</v>
      </c>
      <c r="Q2094" s="1">
        <f>SUM(Q2095:Q2099)</f>
        <v>7.4997581446014827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5.9970749077568398E-4</v>
      </c>
      <c r="I2095" s="1">
        <f>'[1]Electricity and CHPs_NCAP'!E$34</f>
        <v>0.18451136332859944</v>
      </c>
      <c r="J2095" s="1">
        <f>'[1]Electricity and CHPs_NCAP'!F$34</f>
        <v>1.9848268791764077</v>
      </c>
      <c r="K2095" s="1">
        <f>'[1]Electricity and CHPs_NCAP'!G$34</f>
        <v>1.180875665227763</v>
      </c>
      <c r="L2095" s="1">
        <f>'[1]Electricity and CHPs_NCAP'!H$34</f>
        <v>1.4185597199211202</v>
      </c>
      <c r="M2095" s="1">
        <f>'[1]Electricity and CHPs_NCAP'!I$34</f>
        <v>0.64091998227837288</v>
      </c>
      <c r="N2095" s="1">
        <f>'[1]Electricity and CHPs_NCAP'!J$34</f>
        <v>8.1521242852811575E-6</v>
      </c>
      <c r="O2095" s="1">
        <f>'[1]Electricity and CHPs_NCAP'!K$34</f>
        <v>1.2819028728252499E-5</v>
      </c>
      <c r="P2095" s="1">
        <f>'[1]Electricity and CHPs_NCAP'!L$34</f>
        <v>0.14868819293660099</v>
      </c>
      <c r="Q2095" s="1">
        <f>'[1]Electricity and CHPs_NCAP'!M$34</f>
        <v>0.80500732155748522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1.2386403828154201E-7</v>
      </c>
      <c r="H2096" s="1">
        <f>'[1]Electricity and CHPs_NCAP'!D$35</f>
        <v>0.65206685636531403</v>
      </c>
      <c r="I2096" s="1">
        <f>'[1]Electricity and CHPs_NCAP'!E$35</f>
        <v>9.1814562403458594E-6</v>
      </c>
      <c r="J2096" s="1">
        <f>'[1]Electricity and CHPs_NCAP'!F$35</f>
        <v>3.03044492929858</v>
      </c>
      <c r="K2096" s="1">
        <f>'[1]Electricity and CHPs_NCAP'!G$35</f>
        <v>0.86942505486174304</v>
      </c>
      <c r="L2096" s="1">
        <f>'[1]Electricity and CHPs_NCAP'!H$35</f>
        <v>1.39118144459022</v>
      </c>
      <c r="M2096" s="1">
        <f>'[1]Electricity and CHPs_NCAP'!I$35</f>
        <v>0.39129160942573799</v>
      </c>
      <c r="N2096" s="1">
        <f>'[1]Electricity and CHPs_NCAP'!J$35</f>
        <v>2.51557339607329</v>
      </c>
      <c r="O2096" s="1">
        <f>'[1]Electricity and CHPs_NCAP'!K$35</f>
        <v>1.97879621925635</v>
      </c>
      <c r="P2096" s="1">
        <f>'[1]Electricity and CHPs_NCAP'!L$35</f>
        <v>1.71136409637953</v>
      </c>
      <c r="Q2096" s="1">
        <f>'[1]Electricity and CHPs_NCAP'!M$35</f>
        <v>0.72780696168565095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1.4747116157834302E-5</v>
      </c>
      <c r="H2097" s="1">
        <f>'[1]Electricity and CHPs_NCAP'!D$36</f>
        <v>1.9534835175928633</v>
      </c>
      <c r="I2097" s="1">
        <f>'[1]Electricity and CHPs_NCAP'!E$36</f>
        <v>1.4742274316438768</v>
      </c>
      <c r="J2097" s="1">
        <f>'[1]Electricity and CHPs_NCAP'!F$36</f>
        <v>0.46418042830967915</v>
      </c>
      <c r="K2097" s="1">
        <f>'[1]Electricity and CHPs_NCAP'!G$36</f>
        <v>0.75142683746019079</v>
      </c>
      <c r="L2097" s="1">
        <f>'[1]Electricity and CHPs_NCAP'!H$36</f>
        <v>6.01390556293918</v>
      </c>
      <c r="M2097" s="1">
        <f>'[1]Electricity and CHPs_NCAP'!I$36</f>
        <v>2.1456095577237249</v>
      </c>
      <c r="N2097" s="1">
        <f>'[1]Electricity and CHPs_NCAP'!J$36</f>
        <v>0.90106089534298783</v>
      </c>
      <c r="O2097" s="1">
        <f>'[1]Electricity and CHPs_NCAP'!K$36</f>
        <v>1.295394675279635</v>
      </c>
      <c r="P2097" s="1">
        <f>'[1]Electricity and CHPs_NCAP'!L$36</f>
        <v>6.5421681818683117</v>
      </c>
      <c r="Q2097" s="1">
        <f>'[1]Electricity and CHPs_NCAP'!M$36</f>
        <v>2.7008281640343093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1.6478338718759635E-5</v>
      </c>
      <c r="H2098" s="1">
        <f>'[1]Electricity and CHPs_NCAP'!D$37</f>
        <v>1.2517979577421041</v>
      </c>
      <c r="I2098" s="1">
        <f>'[1]Electricity and CHPs_NCAP'!E$37</f>
        <v>1.606762037963446</v>
      </c>
      <c r="J2098" s="1">
        <f>'[1]Electricity and CHPs_NCAP'!F$37</f>
        <v>4.8385550489347002</v>
      </c>
      <c r="K2098" s="1">
        <f>'[1]Electricity and CHPs_NCAP'!G$37</f>
        <v>1.42369948227632</v>
      </c>
      <c r="L2098" s="1">
        <f>'[1]Electricity and CHPs_NCAP'!H$37</f>
        <v>2.39863135311316</v>
      </c>
      <c r="M2098" s="1">
        <f>'[1]Electricity and CHPs_NCAP'!I$37</f>
        <v>1.828214586420686</v>
      </c>
      <c r="N2098" s="1">
        <f>'[1]Electricity and CHPs_NCAP'!J$37</f>
        <v>4.09344518399815</v>
      </c>
      <c r="O2098" s="1">
        <f>'[1]Electricity and CHPs_NCAP'!K$37</f>
        <v>3.2662039323098302</v>
      </c>
      <c r="P2098" s="1">
        <f>'[1]Electricity and CHPs_NCAP'!L$37</f>
        <v>2.9896620257732698</v>
      </c>
      <c r="Q2098" s="1">
        <f>'[1]Electricity and CHPs_NCAP'!M$37</f>
        <v>2.44939717954614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1.11442910661121E-7</v>
      </c>
      <c r="H2099" s="1">
        <f>'[1]Electricity and CHPs_NCAP'!D$38</f>
        <v>6.8708094037467696E-4</v>
      </c>
      <c r="I2099" s="1">
        <f>'[1]Electricity and CHPs_NCAP'!E$38</f>
        <v>2.0304180661917201E-4</v>
      </c>
      <c r="J2099" s="1">
        <f>'[1]Electricity and CHPs_NCAP'!F$38</f>
        <v>0.52299828472292897</v>
      </c>
      <c r="K2099" s="1">
        <f>'[1]Electricity and CHPs_NCAP'!G$38</f>
        <v>6.0788362300632697</v>
      </c>
      <c r="L2099" s="1">
        <f>'[1]Electricity and CHPs_NCAP'!H$38</f>
        <v>0.60707779129028305</v>
      </c>
      <c r="M2099" s="1">
        <f>'[1]Electricity and CHPs_NCAP'!I$38</f>
        <v>0.36800378968686298</v>
      </c>
      <c r="N2099" s="1">
        <f>'[1]Electricity and CHPs_NCAP'!J$38</f>
        <v>1.55615400548643</v>
      </c>
      <c r="O2099" s="1">
        <f>'[1]Electricity and CHPs_NCAP'!K$38</f>
        <v>5.8383946216465201</v>
      </c>
      <c r="P2099" s="1">
        <f>'[1]Electricity and CHPs_NCAP'!L$38</f>
        <v>1.0340139708668299</v>
      </c>
      <c r="Q2099" s="1">
        <f>'[1]Electricity and CHPs_NCAP'!M$38</f>
        <v>0.81671851777789795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3.9153020111067204E-3</v>
      </c>
      <c r="L2100" s="1">
        <f>'[1]Electricity and CHPs_NCAP'!H$32</f>
        <v>9.1415893263192896E-3</v>
      </c>
      <c r="M2100" s="1">
        <f>'[1]Electricity and CHPs_NCAP'!I$32</f>
        <v>1.9836561019144399E-6</v>
      </c>
      <c r="N2100" s="1">
        <f>'[1]Electricity and CHPs_NCAP'!J$32</f>
        <v>2.1400158355666102E-6</v>
      </c>
      <c r="O2100" s="1">
        <f>'[1]Electricity and CHPs_NCAP'!K$32</f>
        <v>3.55256868239229E-6</v>
      </c>
      <c r="P2100" s="1">
        <f>'[1]Electricity and CHPs_NCAP'!L$32</f>
        <v>1.12185265284638E-5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3.9153020111067204E-3</v>
      </c>
      <c r="L2101" s="1">
        <f t="shared" ref="L2101:O2101" si="2232">L2100</f>
        <v>9.1415893263192896E-3</v>
      </c>
      <c r="M2101" s="1">
        <f t="shared" si="2232"/>
        <v>1.9836561019144399E-6</v>
      </c>
      <c r="N2101" s="1">
        <f t="shared" si="2232"/>
        <v>2.1400158355666102E-6</v>
      </c>
      <c r="O2101" s="1">
        <f t="shared" si="2232"/>
        <v>3.55256868239229E-6</v>
      </c>
      <c r="P2101" s="1">
        <f>P2100</f>
        <v>1.12185265284638E-5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6.7578055028224096E-4</v>
      </c>
      <c r="J2102" s="1">
        <f t="shared" si="2233"/>
        <v>2.4527009812178868E-2</v>
      </c>
      <c r="K2102" s="1">
        <f t="shared" si="2233"/>
        <v>3.4604366447881247E-3</v>
      </c>
      <c r="L2102" s="1">
        <f t="shared" ref="L2102:O2102" si="2234">SUM(L2103:L2105)</f>
        <v>1.4754568508268369E-2</v>
      </c>
      <c r="M2102" s="1">
        <f t="shared" si="2234"/>
        <v>0.11958634557269851</v>
      </c>
      <c r="N2102" s="1">
        <f t="shared" si="2234"/>
        <v>1.3365363752647647E-2</v>
      </c>
      <c r="O2102" s="1">
        <f t="shared" si="2234"/>
        <v>1.6379574303268276E-2</v>
      </c>
      <c r="P2102" s="1">
        <f>SUM(P2103:P2105)</f>
        <v>0.12888362641467613</v>
      </c>
      <c r="Q2102" s="1">
        <f>SUM(Q2103:Q2105)</f>
        <v>5.704813736279031E-2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3.22890283586968E-3</v>
      </c>
      <c r="L2103" s="1">
        <f>'[1]Electricity and CHPs_NCAP'!H$30</f>
        <v>1.4624040364856399E-4</v>
      </c>
      <c r="M2103" s="1">
        <f>'[1]Electricity and CHPs_NCAP'!I$30</f>
        <v>3.1772387060508799E-2</v>
      </c>
      <c r="N2103" s="1">
        <f>'[1]Electricity and CHPs_NCAP'!J$30</f>
        <v>9.5160076349337704E-3</v>
      </c>
      <c r="O2103" s="1">
        <f>'[1]Electricity and CHPs_NCAP'!K$30</f>
        <v>8.1267412688352109E-3</v>
      </c>
      <c r="P2103" s="1">
        <f>'[1]Electricity and CHPs_NCAP'!L$30</f>
        <v>1.9283785051057899E-2</v>
      </c>
      <c r="Q2103" s="1">
        <f>'[1]Electricity and CHPs_NCAP'!M$30</f>
        <v>3.3792175257679802E-2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2.3177681623609499E-2</v>
      </c>
      <c r="K2104" s="1">
        <f>'[1]Electricity and CHPs_NCAP'!G$46</f>
        <v>1.85316216967326E-5</v>
      </c>
      <c r="L2104" s="1">
        <f>'[1]Electricity and CHPs_NCAP'!H$46</f>
        <v>1.4204944375072699E-2</v>
      </c>
      <c r="M2104" s="1">
        <f>'[1]Electricity and CHPs_NCAP'!I$46</f>
        <v>8.1585541423899705E-2</v>
      </c>
      <c r="N2104" s="1">
        <f>'[1]Electricity and CHPs_NCAP'!J$46</f>
        <v>2.1354924465540799E-4</v>
      </c>
      <c r="O2104" s="1">
        <f>'[1]Electricity and CHPs_NCAP'!K$46</f>
        <v>8.2130628748583907E-3</v>
      </c>
      <c r="P2104" s="1">
        <f>'[1]Electricity and CHPs_NCAP'!L$46</f>
        <v>0.10013087186750599</v>
      </c>
      <c r="Q2104" s="1">
        <f>'[1]Electricity and CHPs_NCAP'!M$46</f>
        <v>1.96471493358924E-2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6.7578055028224096E-4</v>
      </c>
      <c r="J2105" s="1">
        <f>'[1]Electricity and CHPs_NCAP'!F$57</f>
        <v>1.3493281885693701E-3</v>
      </c>
      <c r="K2105" s="1">
        <f>'[1]Electricity and CHPs_NCAP'!G$57</f>
        <v>2.1300218722171199E-4</v>
      </c>
      <c r="L2105" s="1">
        <f>'[1]Electricity and CHPs_NCAP'!H$57</f>
        <v>4.0338372954710502E-4</v>
      </c>
      <c r="M2105" s="1">
        <f>'[1]Electricity and CHPs_NCAP'!I$57</f>
        <v>6.2284170882900003E-3</v>
      </c>
      <c r="N2105" s="1">
        <f>'[1]Electricity and CHPs_NCAP'!J$57</f>
        <v>3.6358068730584698E-3</v>
      </c>
      <c r="O2105" s="1">
        <f>'[1]Electricity and CHPs_NCAP'!K$57</f>
        <v>3.9770159574674099E-5</v>
      </c>
      <c r="P2105" s="1">
        <f>'[1]Electricity and CHPs_NCAP'!L$57</f>
        <v>9.4689694961122405E-3</v>
      </c>
      <c r="Q2105" s="1">
        <f>'[1]Electricity and CHPs_NCAP'!M$57</f>
        <v>3.6088127692181101E-3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3.0727179001060929E-2</v>
      </c>
      <c r="G2106" s="1">
        <f t="shared" si="2235"/>
        <v>7.4574768869246666E-5</v>
      </c>
      <c r="H2106" s="1">
        <f t="shared" si="2235"/>
        <v>2.0238894433871388E-4</v>
      </c>
      <c r="I2106" s="1">
        <f t="shared" si="2235"/>
        <v>0.11294133177793642</v>
      </c>
      <c r="J2106" s="1">
        <f t="shared" si="2235"/>
        <v>0.38890624149343495</v>
      </c>
      <c r="K2106" s="1">
        <f t="shared" si="2235"/>
        <v>0.88453725421466023</v>
      </c>
      <c r="L2106" s="1">
        <f t="shared" ref="L2106:O2106" si="2236">SUM(L2107:L2113)</f>
        <v>0.86897629430956447</v>
      </c>
      <c r="M2106" s="1">
        <f t="shared" si="2236"/>
        <v>2.127231612011554</v>
      </c>
      <c r="N2106" s="1">
        <f t="shared" si="2236"/>
        <v>0.23923188658077038</v>
      </c>
      <c r="O2106" s="1">
        <f t="shared" si="2236"/>
        <v>1.1878267627163746</v>
      </c>
      <c r="P2106" s="1">
        <f>SUM(P2107:P2113)</f>
        <v>1.3281403820117896</v>
      </c>
      <c r="Q2106" s="1">
        <f>SUM(Q2107:Q2113)</f>
        <v>0.38641979062050685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8.0187109770727799E-6</v>
      </c>
      <c r="H2107" s="1">
        <f>'[1]Electricity and CHPs_NCAP'!D$63</f>
        <v>8.1580750573604908E-6</v>
      </c>
      <c r="I2107" s="1">
        <f>'[1]Electricity and CHPs_NCAP'!E$63</f>
        <v>8.2820197581669006E-6</v>
      </c>
      <c r="J2107" s="1">
        <f>'[1]Electricity and CHPs_NCAP'!F$63</f>
        <v>1.0401725840566001E-5</v>
      </c>
      <c r="K2107" s="1">
        <f>'[1]Electricity and CHPs_NCAP'!G$63</f>
        <v>9.8045441097411696E-6</v>
      </c>
      <c r="L2107" s="1">
        <f>'[1]Electricity and CHPs_NCAP'!H$63</f>
        <v>9.3817491666039804E-6</v>
      </c>
      <c r="M2107" s="1">
        <f>'[1]Electricity and CHPs_NCAP'!I$63</f>
        <v>9.4050999202667193E-6</v>
      </c>
      <c r="N2107" s="1">
        <f>'[1]Electricity and CHPs_NCAP'!J$63</f>
        <v>9.1360041228724895E-6</v>
      </c>
      <c r="O2107" s="1">
        <f>'[1]Electricity and CHPs_NCAP'!K$63</f>
        <v>1.14387622278293E-5</v>
      </c>
      <c r="P2107" s="1">
        <f>'[1]Electricity and CHPs_NCAP'!L$63</f>
        <v>1.37194770643757E-5</v>
      </c>
      <c r="Q2107" s="1">
        <f>'[1]Electricity and CHPs_NCAP'!M$63</f>
        <v>1.7291475504440399E-5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4.9380324339213799E-3</v>
      </c>
      <c r="G2108" s="1">
        <f>'[1]Electricity and CHPs_NCAP'!C$64</f>
        <v>1.10125522920393E-5</v>
      </c>
      <c r="H2108" s="1">
        <f>'[1]Electricity and CHPs_NCAP'!D$64</f>
        <v>2.7285584153327402E-5</v>
      </c>
      <c r="I2108" s="1">
        <f>'[1]Electricity and CHPs_NCAP'!E$64</f>
        <v>7.9575284993171501E-4</v>
      </c>
      <c r="J2108" s="1">
        <f>'[1]Electricity and CHPs_NCAP'!F$64</f>
        <v>0.256083759782606</v>
      </c>
      <c r="K2108" s="1">
        <f>'[1]Electricity and CHPs_NCAP'!G$64</f>
        <v>5.2980382416673501E-2</v>
      </c>
      <c r="L2108" s="1">
        <f>'[1]Electricity and CHPs_NCAP'!H$64</f>
        <v>0.12374651971122599</v>
      </c>
      <c r="M2108" s="1">
        <f>'[1]Electricity and CHPs_NCAP'!I$64</f>
        <v>0.16806416109182601</v>
      </c>
      <c r="N2108" s="1">
        <f>'[1]Electricity and CHPs_NCAP'!J$64</f>
        <v>8.62015320168254E-2</v>
      </c>
      <c r="O2108" s="1">
        <f>'[1]Electricity and CHPs_NCAP'!K$64</f>
        <v>0.13852120961485401</v>
      </c>
      <c r="P2108" s="1">
        <f>'[1]Electricity and CHPs_NCAP'!L$64</f>
        <v>0.15992719157643301</v>
      </c>
      <c r="Q2108" s="1">
        <f>'[1]Electricity and CHPs_NCAP'!M$64</f>
        <v>8.2267607587257499E-2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3.7127633901225302E-3</v>
      </c>
      <c r="G2109" s="1">
        <f>'[1]Electricity and CHPs_NCAP'!C$65</f>
        <v>8.5419957206051604E-6</v>
      </c>
      <c r="H2109" s="1">
        <f>'[1]Electricity and CHPs_NCAP'!D$65</f>
        <v>2.1490063182956099E-5</v>
      </c>
      <c r="I2109" s="1">
        <f>'[1]Electricity and CHPs_NCAP'!E$65</f>
        <v>6.7576554319483096E-4</v>
      </c>
      <c r="J2109" s="1">
        <f>'[1]Electricity and CHPs_NCAP'!F$65</f>
        <v>2.93325273426755E-2</v>
      </c>
      <c r="K2109" s="1">
        <f>'[1]Electricity and CHPs_NCAP'!G$65</f>
        <v>0.65303510335771497</v>
      </c>
      <c r="L2109" s="1">
        <f>'[1]Electricity and CHPs_NCAP'!H$65</f>
        <v>0.61070806987857496</v>
      </c>
      <c r="M2109" s="1">
        <f>'[1]Electricity and CHPs_NCAP'!I$65</f>
        <v>1.7495183152515099</v>
      </c>
      <c r="N2109" s="1">
        <f>'[1]Electricity and CHPs_NCAP'!J$65</f>
        <v>1.4965617750912699E-4</v>
      </c>
      <c r="O2109" s="1">
        <f>'[1]Electricity and CHPs_NCAP'!K$65</f>
        <v>0.86164314956189203</v>
      </c>
      <c r="P2109" s="1">
        <f>'[1]Electricity and CHPs_NCAP'!L$65</f>
        <v>0.89538697986774696</v>
      </c>
      <c r="Q2109" s="1">
        <f>'[1]Electricity and CHPs_NCAP'!M$65</f>
        <v>0.214823656927496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3.57593416113624E-3</v>
      </c>
      <c r="G2110" s="1">
        <f>'[1]Electricity and CHPs_NCAP'!C$66</f>
        <v>7.7731255868489104E-6</v>
      </c>
      <c r="H2110" s="1">
        <f>'[1]Electricity and CHPs_NCAP'!D$66</f>
        <v>3.1423769442604399E-5</v>
      </c>
      <c r="I2110" s="1">
        <f>'[1]Electricity and CHPs_NCAP'!E$66</f>
        <v>2.0417950737621499E-2</v>
      </c>
      <c r="J2110" s="1">
        <f>'[1]Electricity and CHPs_NCAP'!F$66</f>
        <v>2.35764226067476E-2</v>
      </c>
      <c r="K2110" s="1">
        <f>'[1]Electricity and CHPs_NCAP'!G$66</f>
        <v>3.7770216202131897E-2</v>
      </c>
      <c r="L2110" s="1">
        <f>'[1]Electricity and CHPs_NCAP'!H$66</f>
        <v>1.1349659814773301E-2</v>
      </c>
      <c r="M2110" s="1">
        <f>'[1]Electricity and CHPs_NCAP'!I$66</f>
        <v>6.07490237137727E-2</v>
      </c>
      <c r="N2110" s="1">
        <f>'[1]Electricity and CHPs_NCAP'!J$66</f>
        <v>3.6781461136538102E-2</v>
      </c>
      <c r="O2110" s="1">
        <f>'[1]Electricity and CHPs_NCAP'!K$66</f>
        <v>3.1825706616499798E-2</v>
      </c>
      <c r="P2110" s="1">
        <f>'[1]Electricity and CHPs_NCAP'!L$66</f>
        <v>8.6850908161304904E-2</v>
      </c>
      <c r="Q2110" s="1">
        <f>'[1]Electricity and CHPs_NCAP'!M$66</f>
        <v>1.2372447522771199E-3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7.48954247001402E-3</v>
      </c>
      <c r="G2111" s="1">
        <f>'[1]Electricity and CHPs_NCAP'!C$67</f>
        <v>1.5820944726158747E-5</v>
      </c>
      <c r="H2111" s="1">
        <f>'[1]Electricity and CHPs_NCAP'!D$67</f>
        <v>4.2457498322326E-5</v>
      </c>
      <c r="I2111" s="1">
        <f>'[1]Electricity and CHPs_NCAP'!E$67</f>
        <v>3.30539579607146E-2</v>
      </c>
      <c r="J2111" s="1">
        <f>'[1]Electricity and CHPs_NCAP'!F$67</f>
        <v>2.3911490045980699E-2</v>
      </c>
      <c r="K2111" s="1">
        <f>'[1]Electricity and CHPs_NCAP'!G$67</f>
        <v>4.08204998853176E-2</v>
      </c>
      <c r="L2111" s="1">
        <f>'[1]Electricity and CHPs_NCAP'!H$67</f>
        <v>4.6314687888023703E-2</v>
      </c>
      <c r="M2111" s="1">
        <f>'[1]Electricity and CHPs_NCAP'!I$67</f>
        <v>6.0679477721399797E-2</v>
      </c>
      <c r="N2111" s="1">
        <f>'[1]Electricity and CHPs_NCAP'!J$67</f>
        <v>3.8216608592777798E-2</v>
      </c>
      <c r="O2111" s="1">
        <f>'[1]Electricity and CHPs_NCAP'!K$67</f>
        <v>5.9757400346707602E-2</v>
      </c>
      <c r="P2111" s="1">
        <f>'[1]Electricity and CHPs_NCAP'!L$67</f>
        <v>7.1839347830313205E-2</v>
      </c>
      <c r="Q2111" s="1">
        <f>'[1]Electricity and CHPs_NCAP'!M$67</f>
        <v>2.5751900703985801E-2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7.5114899009562398E-3</v>
      </c>
      <c r="G2112" s="1">
        <f>'[1]Electricity and CHPs_NCAP'!C$68</f>
        <v>1.5925761100292949E-5</v>
      </c>
      <c r="H2112" s="1">
        <f>'[1]Electricity and CHPs_NCAP'!D$68</f>
        <v>4.3192892824740201E-5</v>
      </c>
      <c r="I2112" s="1">
        <f>'[1]Electricity and CHPs_NCAP'!E$68</f>
        <v>3.3543909812493403E-2</v>
      </c>
      <c r="J2112" s="1">
        <f>'[1]Electricity and CHPs_NCAP'!F$68</f>
        <v>3.4254939747479105E-2</v>
      </c>
      <c r="K2112" s="1">
        <f>'[1]Electricity and CHPs_NCAP'!G$68</f>
        <v>5.8238205265462403E-2</v>
      </c>
      <c r="L2112" s="1">
        <f>'[1]Electricity and CHPs_NCAP'!H$68</f>
        <v>4.6868110373871001E-2</v>
      </c>
      <c r="M2112" s="1">
        <f>'[1]Electricity and CHPs_NCAP'!I$68</f>
        <v>5.53403543161686E-2</v>
      </c>
      <c r="N2112" s="1">
        <f>'[1]Electricity and CHPs_NCAP'!J$68</f>
        <v>4.4472632398155604E-2</v>
      </c>
      <c r="O2112" s="1">
        <f>'[1]Electricity and CHPs_NCAP'!K$68</f>
        <v>5.87737237312628E-2</v>
      </c>
      <c r="P2112" s="1">
        <f>'[1]Electricity and CHPs_NCAP'!L$68</f>
        <v>6.7825950278797287E-2</v>
      </c>
      <c r="Q2112" s="1">
        <f>'[1]Electricity and CHPs_NCAP'!M$68</f>
        <v>3.7428455492097001E-2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3.4994166449105199E-3</v>
      </c>
      <c r="G2113" s="1">
        <f>'[1]Electricity and CHPs_NCAP'!C$69</f>
        <v>7.4816784662288203E-6</v>
      </c>
      <c r="H2113" s="1">
        <f>'[1]Electricity and CHPs_NCAP'!D$69</f>
        <v>2.8381061355399299E-5</v>
      </c>
      <c r="I2113" s="1">
        <f>'[1]Electricity and CHPs_NCAP'!E$69</f>
        <v>2.4445712854222201E-2</v>
      </c>
      <c r="J2113" s="1">
        <f>'[1]Electricity and CHPs_NCAP'!F$69</f>
        <v>2.17367002421055E-2</v>
      </c>
      <c r="K2113" s="1">
        <f>'[1]Electricity and CHPs_NCAP'!G$69</f>
        <v>4.1683042543250101E-2</v>
      </c>
      <c r="L2113" s="1">
        <f>'[1]Electricity and CHPs_NCAP'!H$69</f>
        <v>2.9979864893928902E-2</v>
      </c>
      <c r="M2113" s="1">
        <f>'[1]Electricity and CHPs_NCAP'!I$69</f>
        <v>3.2870874816956802E-2</v>
      </c>
      <c r="N2113" s="1">
        <f>'[1]Electricity and CHPs_NCAP'!J$69</f>
        <v>3.34008602548415E-2</v>
      </c>
      <c r="O2113" s="1">
        <f>'[1]Electricity and CHPs_NCAP'!K$69</f>
        <v>3.7294134082930502E-2</v>
      </c>
      <c r="P2113" s="1">
        <f>'[1]Electricity and CHPs_NCAP'!L$69</f>
        <v>4.6296284820129797E-2</v>
      </c>
      <c r="Q2113" s="1">
        <f>'[1]Electricity and CHPs_NCAP'!M$69</f>
        <v>2.4893633681888998E-2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7.1119895668605494E-4</v>
      </c>
      <c r="G2114" s="3">
        <f t="shared" si="2237"/>
        <v>0.43516397275937418</v>
      </c>
      <c r="H2114" s="3">
        <f t="shared" si="2237"/>
        <v>1.1209149175174202</v>
      </c>
      <c r="I2114" s="3">
        <f t="shared" si="2237"/>
        <v>1.8762305381284974</v>
      </c>
      <c r="J2114" s="3">
        <f t="shared" si="2237"/>
        <v>3.1290684868166991</v>
      </c>
      <c r="K2114" s="3">
        <f t="shared" si="2237"/>
        <v>1.9191776358600234</v>
      </c>
      <c r="L2114" s="3">
        <f t="shared" ref="L2114:O2114" si="2238">SUM(L2115:L2164)</f>
        <v>2.2455755031477649</v>
      </c>
      <c r="M2114" s="3">
        <f t="shared" si="2238"/>
        <v>2.7834990137505593</v>
      </c>
      <c r="N2114" s="3">
        <f t="shared" si="2238"/>
        <v>2.2943134432912857</v>
      </c>
      <c r="O2114" s="3">
        <f t="shared" si="2238"/>
        <v>2.1768072519380297</v>
      </c>
      <c r="P2114" s="3">
        <f>SUM(P2115:P2164)</f>
        <v>2.3599794972699684</v>
      </c>
      <c r="Q2114" s="3">
        <f>SUM(Q2115:Q2164)</f>
        <v>1.9635415971229078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1.6606340708732499E-4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5.3546231332692897E-4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2.4960790583621799E-4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0.17275955555928199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0.17186423809413801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0.12763900553160701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0.1579109013495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0.16338987148036599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0.12675998671848299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0.13812409377222601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0.12611790243475299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9.9154526473203899E-2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1.5150947448246699E-4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1.26522587224758E-3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7.4529167639709104E-4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0.30311755113741701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1.25271523387092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0.57691418957989404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0.69464445389353202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0.98636943743357297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0.61757140989954395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0.65915521552106204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0.718819154948932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0.50487612855654496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1.82015865490243E-4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3.6772004437857801E-3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0.26589751758843599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1.00213438532501E-3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0.110032201214064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0.46966218533015902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9.34238668994887E-2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0.62218965532630799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0.424392198449981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0.49831300426948899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1.4272925022004801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3.1365902663295802E-3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2.1161020962602001E-4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7.1449058408026997E-2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1.4429521628896999E-2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0.91698572694635505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0.87207739949973095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0.744952902752954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0.86306914302759297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1.0115414232514699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0.952414745236699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0.61660877287254601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5.1062558893989501E-2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1.2584883668153399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4.09830344616859E-4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1.9652869598497401E-4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3.9901299760991202E-4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5.3484039170768796E-4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3.0404662329939602E-4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1.66520325739908E-3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1.5123095761917301E-3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1.1732875609447E-3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2.0013184618993302E-3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1.3366849479086299E-4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1.7411627572775E-4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1.7378561656731399E-2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8.6452334980729605E-4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8.0772590916351999E-4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3.6575387523474201E-3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5.88783776046362E-4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4.1941811801573397E-4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8.2609133687004796E-4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1.9007866525696099E-3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6.93781648198529E-2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0.13395190245206801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0.43903118705604699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0.205659303781731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5.0745051861978098E-3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1.47054135749317E-3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1.04649024151296E-3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1.10866677002835E-3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5.2116408542439495E-4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9.3797381003964705E-4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7.0202884324861003E-3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1.3366248720721901E-3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1.1041690602291499E-3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0.101450093140437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0.14125143163634399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2.2451960356266499E-2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6.1518528680505898E-2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4.6705141711425802E-4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1.7099114281920999E-4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6.8476287014072E-4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5.0013624149750904E-4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3.6932550490679202E-3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4.4449618700318997E-3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6.0775438651156E-5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5.4128747551089797E-5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7.5090873270821E-5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2.25041918523901E-4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1.9011915467377901E-4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0.23981115307256401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8.2618295888338997E-4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9.6679827590015997E-3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2.8781992871750798E-4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6.3422668295377794E-5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5.2273776761175101E-5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8.7500657003892506E-5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2.88182155005435E-2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3.9507462310994002E-2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3.0414945239240401E-3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0.277785279177587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5.7446616524731098E-2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3.6070940512133201E-4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7.43519847450449E-5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6.5120169401932599E-5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1.04307701767479E-4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1.3349012574899999E-3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1.1226014890132899E-3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7.4189810374994197E-2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1.49104737362446E-3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0.15783666075369401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5.6226444861815598E-2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0.119577343640607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1.1417100344852099E-2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3.2154300896784699E-2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2.6245595676011701E-5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1.13975046659601E-5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2.73891705924888E-7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1.5475955593635401E-6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1.4138893364491699E-6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9.3745666582528903E-7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1.06457818971364E-6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1.0358165407562901E-6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9.4125483003367002E-7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1.0207709876604201E-6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1.4934285412014101E-6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1.0676746997559601E-5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5.3508185296429999E-6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1.2189884059007999E-6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2.6904185388872702E-6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2.5873707612445902E-6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2.0612019795621901E-6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2.4136305816249701E-6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2.1692148325036E-6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2.0292554304890498E-6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2.12897586779545E-6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2.8238807905271799E-6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8.64917824420906E-6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4.1563737116436999E-6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1.2865209005687499E-6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2.7108082482410599E-6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2.7486683474221999E-6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2.2731707722298398E-6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2.6932830036941202E-6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2.4155834231453101E-6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2.2097671610460398E-6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2.3117550034593298E-6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3.0123506073799699E-6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1.2782196860799599E-5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5.7957171793226603E-6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1.14910678624926E-6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2.6438942734911602E-6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2.6027369640887402E-6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2.1056873164919201E-6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2.4547670679105899E-6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2.2059697152915598E-6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2.02514691086146E-6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2.1379746491776499E-6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2.84997341965216E-6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1.32199683169367E-4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1.3154814204650129E-4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5.4804007096557897E-4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2.3663705357962472E-2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9.2502033534541464E-2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3.6689288405962201E-4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0.17142803775985402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1.5870016646914527E-3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1.612487773729212E-4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2.6611672848385917E-4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3.1880579478648849E-4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3.0983601604886273E-4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2.4025299774893899E-2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5.97857657081328E-2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4.8707287687710599E-4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3.8402006006762503E-4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9.3996514887660199E-2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2.6651860171813201E-4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3.1512835447923998E-4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0.18480730538509299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1.41505782723014E-4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1.4908161120070199E-4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0.14121543580003501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4.8835913526679901E-4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3.24055808892094E-5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4.3611429606912801E-5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2.45616051204549E-4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2.2521385253271E-5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3.8815444855760099E-5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1.5980522107789401E-4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2.24782661350352E-5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3.8817873962442697E-5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9.8412676821369599E-5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2.7993014283608199E-5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5.2795185042231502E-5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2.1980196126549899E-4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2.0088060016226089E-4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1.4518588035821909E-4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7.38162357210088E-4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9.7038397377169322E-2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0.15187810537806209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3.39622717632272E-4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3.219912435929352E-4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2.4720364997473331E-4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1.4277321380276988E-4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3.9197529015427178E-4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3.2702382257413231E-4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1.5813422106852209E-4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5.59117472968426E-3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1.7781569954986999E-4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2.2064627403836501E-4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1.3353584606984101E-4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1.27728908186329E-4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1.1846068935646501E-4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8.3152435266533895E-5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8.9372843721046897E-5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7.4030156861519794E-5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2.9030236242514098E-5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4.2022234599356501E-5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6.3237183267792805E-5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2.8078416079502901E-5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3.19960968764141E-5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2.57303831387009E-4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2.0277550084829899E-5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2.93016867771017E-5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1.3186362648621701E-4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2.0106661113250201E-5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2.8720456632420301E-5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8.0295007192475093E-5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1.7448198217873799E-5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2.4479796845738299E-5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6.7015878095618605E-5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5.8629635979573298E-6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9.1919529221748996E-5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0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4.7141383243502397E-6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1.3641672337296701E-5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6.3378727981245E-6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2.5526812108656699E-5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6.0611979047931198E-6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8.9825286382393401E-5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0.70883544195247095</v>
      </c>
      <c r="H2165" s="3">
        <f t="shared" si="2245"/>
        <v>3.3778294862797251</v>
      </c>
      <c r="I2165" s="3">
        <f t="shared" si="2245"/>
        <v>4.2803850328758415</v>
      </c>
      <c r="J2165" s="3">
        <f t="shared" si="2245"/>
        <v>5.7725368202718448</v>
      </c>
      <c r="K2165" s="3">
        <f t="shared" si="2245"/>
        <v>1.6106165334044009</v>
      </c>
      <c r="L2165" s="3">
        <f t="shared" ref="L2165:O2165" si="2246">SUM(L2166:L2188)</f>
        <v>3.9425263786945361</v>
      </c>
      <c r="M2165" s="3">
        <f t="shared" si="2246"/>
        <v>3.6441382603844819</v>
      </c>
      <c r="N2165" s="3">
        <f t="shared" si="2246"/>
        <v>3.250880146882563</v>
      </c>
      <c r="O2165" s="3">
        <f t="shared" si="2246"/>
        <v>4.4155352726466113</v>
      </c>
      <c r="P2165" s="3">
        <f>SUM(P2166:P2188)</f>
        <v>3.8310028760213015</v>
      </c>
      <c r="Q2165" s="3">
        <f>SUM(Q2166:Q2188)</f>
        <v>3.5829582011581445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6.4908906698424806E-2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1.13222160507728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2.5195101800285702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2.7457981643463198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0.24185527600361201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1.3307111339673299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1.5917120704818799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0.96974540524796904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1.4703977134080999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1.6897509654776599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0.687089112911488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1.2227687210299799E-2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0.40925724488133003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0.33401589392250297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0.67547178295126498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0.13926278982625701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0.36056012321659103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0.47257111905207599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0.268549714450175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0.42257469474138698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0.487573441348778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0.22614267357991799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9.0624068916920399E-3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1.8333576349693399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1.4240210984305701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2.3460341176884598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1.2258682445307401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2.2473443411262402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1.5751495405236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2.0081724438459201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2.5167669415812601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1.6477358174065599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2.6610300773155902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1.55637565404889E-3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1.53902602643242E-3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1.7171595987158E-3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3.0938018624772703E-3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2.8150352505785098E-3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3.1648173927035397E-3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4.3383507328317904E-3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4.0577138790667804E-3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5.4255968160704104E-3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5.5775953580534006E-3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8.2891107932521902E-3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2.4607221453365301E-4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1.44136231509331E-4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1.27806574268793E-4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1.21752137641519E-4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1.27060900665287E-4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1.0698877911738801E-4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1.1553497707639001E-4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1.21286511938386E-4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1.15788863284756E-4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1.31506479945766E-4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8.6146928389607688E-5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7.2523742983732098E-5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7.2415068732926987E-5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8.8621646249964001E-5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7.6719968502662802E-5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8.7965603328761004E-5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9.36337987649554E-5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1.0017400867381401E-4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2.8381798325335402E-4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1.09868889496285E-4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1.1447258517617101E-4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1.19142616976321E-4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1.38518452135805E-4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1.6022068529260899E-4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1.49948660917514E-4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1.3364540816930001E-4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1.48554628107303E-4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1.0031203610415299E-5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1.29785950432805E-5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1.09400265197449E-5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1.6876858471618898E-5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1.64907113771457E-5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4.2709057830198503E-5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0.36615768737026899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3.3093585876031202E-4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6.1243727286268792E-4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8.5516947371809689E-5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1.1079951286034799E-3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7.0815703009068594E-5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6.6069722484867499E-5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1.5425628140786402E-4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1.9370175231881698E-5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1.8299720232357599E-5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0.21532056392872401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2.7983046768245403E-4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8.97601785654999E-4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9.0225276239982207E-5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3.7950897749195703E-5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1.8091530549248299E-5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2.43513870049549E-2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1.2629401594774401E-4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2.7778639278815397E-4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8.8420547304141295E-5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3.6717975381404396E-5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2.77299321480457E-5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1.0555807431131001E-3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2.0735629346602401E-4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1.2904377424091898E-4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1.14162644159645E-2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7.8740948533820399E-5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4.0086178591175697E-4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8.0943384902345999E-5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1.00856921696391E-4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8.1526680506009794E-4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3.1067272289494601E-4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7.7497204728533599E-5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2.01597546957669E-5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4.2460975005592996E-5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1.8292506142977099E-5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4.8038404740619598E-4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1.9447947169991701E-4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1.1030757970013901E-4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0.52601061316767439</v>
      </c>
      <c r="H2189" s="3">
        <f t="shared" si="2249"/>
        <v>1.6396406361218527</v>
      </c>
      <c r="I2189" s="3">
        <f t="shared" si="2249"/>
        <v>1.4521905005980456</v>
      </c>
      <c r="J2189" s="3">
        <f t="shared" si="2249"/>
        <v>2.4321155110265376</v>
      </c>
      <c r="K2189" s="3">
        <f t="shared" si="2249"/>
        <v>0.41904253499082539</v>
      </c>
      <c r="L2189" s="3">
        <f t="shared" ref="L2189:O2189" si="2250">SUM(L2190:L2212)</f>
        <v>1.3517268711940691</v>
      </c>
      <c r="M2189" s="3">
        <f t="shared" si="2250"/>
        <v>1.4630315719099356</v>
      </c>
      <c r="N2189" s="3">
        <f t="shared" si="2250"/>
        <v>1.033133985790047</v>
      </c>
      <c r="O2189" s="3">
        <f t="shared" si="2250"/>
        <v>1.4275986413137804</v>
      </c>
      <c r="P2189" s="3">
        <f>SUM(P2190:P2212)</f>
        <v>1.6357784862033284</v>
      </c>
      <c r="Q2189" s="3">
        <f>SUM(Q2190:Q2212)</f>
        <v>0.80743201926392871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9.7407972658457905E-3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0.63017310838770901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0.97140330233731698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1.3174191359803999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8.5550763673738608E-2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0.64772909510545207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0.73611022328487208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0.43121517198262399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0.69333126325079097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0.77173728635219496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0.34178056058918099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4.6195633441854702E-3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0.886968007165026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0.36791027568050599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0.88059608847250792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0.293384171757467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0.49099959104063101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0.65096529598494102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0.42422329310585999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0.57697438101205001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0.71923291777783394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0.29881457739260103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2.2259099045696803E-3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7.3051169102394302E-3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3.2816893456191001E-2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0.22998025529382499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3.7137114019788801E-2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0.196004438772967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7.25890612092355E-2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0.174335520819273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0.152930087093853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0.140263218123276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0.16058761826919701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9.8665132676157403E-4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9.8266684215566691E-4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1.1015647953446E-3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1.74641703033142E-3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2.0052265235966501E-3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2.2584630751781398E-3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2.9950336437099202E-3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3.0040608831791299E-3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3.9953196190904297E-3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4.1586077680640203E-3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5.8262087632855401E-3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2.2399497402722401E-4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1.07256780200896E-4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1.1533078940734E-4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1.3171942712279501E-4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1.4923187684436702E-4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1.2635575200435999E-4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1.3009847881569999E-4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1.3360024455157901E-4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1.3066943240274101E-4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2.65769803621329E-4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1.64616724737906E-4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1.4394364426292E-4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1.26855567015698E-4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1.4885014734055299E-4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1.41573728195348E-4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1.4309292036492001E-4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1.67109225254443E-4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1.47005030555683E-4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2.38305079488377E-4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1.1032299584854101E-4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4.9783006949964998E-5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6.8143721906261997E-5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6.1107055782767711E-5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7.7432103415991794E-5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7.9261995534329302E-5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6.9643456705753806E-5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1.01205096442833E-4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1.27687072092486E-5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1.0577415494938699E-5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1.5136943280954899E-5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1.6103255447933E-5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4.4174690263016105E-5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0.47097946438391397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2.0246112206102902E-2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1.6179287390529298E-5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0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3.0638186936875903E-3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1.8708710082752E-3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1.17621219387502E-4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1.1220484058850901E-3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2.3113872954541397E-3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7.3165152722786894E-4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0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0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6.6254045605616295E-5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1.34341016773126E-5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1.6852657026962801E-5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1.8979718797829101E-2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4.3696592448881797E-3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6.83508929607474E-5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2.1062797987978399E-3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1.06592622455467E-3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2.8174510819289601E-4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1.3395145295354899E-3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4.2492874829036702E-3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7.6507422491311802E-2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3.2980135891245901E-4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5.1364282130297197E-5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7.8091768414139591E-5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3.2841148955205605E-5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1.14248199056274E-3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2.8117563195365601E-4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1.4670218133931202E-4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7.3539189445069198E-3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5.0774733157740802E-4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1.8617250962764399E-5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1.9085800075220699E-5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1.68530221435105E-3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1.53864789641607E-3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1.15618375150371E-4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1.39602894296415E-2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1.80762555780494E-3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7.8040156002676997E-2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3.2051889625386799E-4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4.3672585946405197E-5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2.8862623327974799E-5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2.6904303147303902E-5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1.19421238735501E-5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1.9828273757222299E-5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4.0920776765893899E-4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2.81364936524886E-4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1.6063834415153101E-4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1.06339303433671E-2</v>
      </c>
      <c r="G2213" s="3">
        <f t="shared" si="2253"/>
        <v>15.030667145934586</v>
      </c>
      <c r="H2213" s="3">
        <f t="shared" si="2253"/>
        <v>172.37708527094904</v>
      </c>
      <c r="I2213" s="3">
        <f t="shared" si="2253"/>
        <v>72.239967393615956</v>
      </c>
      <c r="J2213" s="3">
        <f t="shared" si="2253"/>
        <v>283.36373458183505</v>
      </c>
      <c r="K2213" s="3">
        <f t="shared" si="2253"/>
        <v>179.89192824704907</v>
      </c>
      <c r="L2213" s="3">
        <f t="shared" ref="L2213:O2213" si="2254">SUM(L2214:L2222)</f>
        <v>175.26105370994986</v>
      </c>
      <c r="M2213" s="3">
        <f t="shared" si="2254"/>
        <v>300.050997528035</v>
      </c>
      <c r="N2213" s="3">
        <f t="shared" si="2254"/>
        <v>177.56646821217228</v>
      </c>
      <c r="O2213" s="3">
        <f t="shared" si="2254"/>
        <v>241.6130444692767</v>
      </c>
      <c r="P2213" s="3">
        <f>SUM(P2214:P2222)</f>
        <v>315.69648933709811</v>
      </c>
      <c r="Q2213" s="3">
        <f>SUM(Q2214:Q2222)</f>
        <v>125.22560760058343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7.3871424394827008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172.23607387612998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35.003298940891604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283.36275926146897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179.89099908350701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175.26026164886798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300.05004656842698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177.56568376501801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241.612142853807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315.69547321845596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125.22464911533601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7.6962028940353198E-3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2.3634811423546499E-3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6.2532061242337391E-4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9.7532036609831107E-4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9.29163542051761E-4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7.9206108187171703E-4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9.5095960803633203E-4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7.8444715426037202E-4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9.0161546970367703E-4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1.0161186421505399E-3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9.5848524742921592E-4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5.8697532757970801E-2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3.1795902648529398E-2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21.786589047730001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7.0266495528038E-2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3.7532870029355098E-2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0.219128854652929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7.4649957626338601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6.0001765932108202E-2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15.230325229729001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1.06339303433671E-2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4.1868712637981996E-2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9.3173750667037598E-3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2.5862796819337595</v>
      </c>
      <c r="H2223" s="3">
        <f t="shared" si="2255"/>
        <v>39.858806598782891</v>
      </c>
      <c r="I2223" s="3">
        <f t="shared" si="2255"/>
        <v>12.933932653935619</v>
      </c>
      <c r="J2223" s="3">
        <f t="shared" si="2255"/>
        <v>44.0238811190167</v>
      </c>
      <c r="K2223" s="3">
        <f t="shared" si="2255"/>
        <v>13.710627952817347</v>
      </c>
      <c r="L2223" s="3">
        <f t="shared" ref="L2223:O2223" si="2256">SUM(L2224:L2232)</f>
        <v>44.254315270334239</v>
      </c>
      <c r="M2223" s="3">
        <f t="shared" si="2256"/>
        <v>23.508959611127178</v>
      </c>
      <c r="N2223" s="3">
        <f t="shared" si="2256"/>
        <v>38.066657790163987</v>
      </c>
      <c r="O2223" s="3">
        <f t="shared" si="2256"/>
        <v>47.322171202628091</v>
      </c>
      <c r="P2223" s="3">
        <f>SUM(P2224:P2232)</f>
        <v>26.910829849450842</v>
      </c>
      <c r="Q2223" s="3">
        <f>SUM(Q2224:Q2232)</f>
        <v>43.388899084673731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0.19073535349182999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39.803176693291803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1.6346299114364502E-2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9.1935552909503997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5.85334182063849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44.214643996535202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23.506095580437698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38.062700504937204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47.3171874891991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26.907966381242097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43.383712479333099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1.4001496053432799E-3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1.3499783967766698E-3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8.5574721499835703E-4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5.61836593346532E-3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2.6092499458602899E-3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4.7789559267735196E-3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2.86403068948021E-3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3.9572852267817102E-3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4.9837134289946808E-3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2.8634682087440699E-3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5.1866053406349E-3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3.2341176059744801E-3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1.1081734220156499E-3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4.8075784321527204E-2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9.1743982463815908E-3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9.7908385601610595E-3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4.51858392946665E-3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2.3881229745848902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2.5307215191289101E-3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12.790362893896301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34.713384318540498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7.8051663587305793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1.25920596743977E-2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2.7870866457213699E-3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5.0641032153169195E-2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7.82919293884273E-2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0.102148745345954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3.9719684942254994E-2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1.7781674268401899E-2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4.5898075716608135E-4</v>
      </c>
      <c r="G2233" s="3">
        <f t="shared" si="2257"/>
        <v>0.85057706154443924</v>
      </c>
      <c r="H2233" s="3">
        <f t="shared" si="2257"/>
        <v>0.58870468247123597</v>
      </c>
      <c r="I2233" s="3">
        <f t="shared" si="2257"/>
        <v>1.1166388407589516</v>
      </c>
      <c r="J2233" s="3">
        <f t="shared" si="2257"/>
        <v>5.8512580209788689</v>
      </c>
      <c r="K2233" s="3">
        <f t="shared" si="2257"/>
        <v>3.5906822596490295</v>
      </c>
      <c r="L2233" s="3">
        <f t="shared" ref="L2233:O2233" si="2258">SUM(L2234,L2253)</f>
        <v>1.9504896397141374</v>
      </c>
      <c r="M2233" s="3">
        <f t="shared" si="2258"/>
        <v>5.4565683925855319</v>
      </c>
      <c r="N2233" s="3">
        <f t="shared" si="2258"/>
        <v>2.8144111360240962</v>
      </c>
      <c r="O2233" s="3">
        <f t="shared" si="2258"/>
        <v>2.0910342850914265</v>
      </c>
      <c r="P2233" s="3">
        <f>SUM(P2234,P2253)</f>
        <v>5.2540183550647113</v>
      </c>
      <c r="Q2233" s="3">
        <f>SUM(Q2234,Q2253)</f>
        <v>2.6879653259967089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3.4628251306794111E-4</v>
      </c>
      <c r="G2234" s="1">
        <f t="shared" si="2259"/>
        <v>0.69241414373500687</v>
      </c>
      <c r="H2234" s="1">
        <f t="shared" si="2259"/>
        <v>0.28190847786442313</v>
      </c>
      <c r="I2234" s="1">
        <f t="shared" si="2259"/>
        <v>0.88447198306828478</v>
      </c>
      <c r="J2234" s="1">
        <f t="shared" si="2259"/>
        <v>5.0146013647753778</v>
      </c>
      <c r="K2234" s="1">
        <f t="shared" si="2259"/>
        <v>2.6463938558889293</v>
      </c>
      <c r="L2234" s="1">
        <f t="shared" ref="L2234:O2234" si="2260">SUM(L2235,L2238,L2240,L2243,L2245,L2247,L2249,L2251)</f>
        <v>1.3815536822671575</v>
      </c>
      <c r="M2234" s="1">
        <f t="shared" si="2260"/>
        <v>4.4748223645485261</v>
      </c>
      <c r="N2234" s="1">
        <f t="shared" si="2260"/>
        <v>2.2606922965942386</v>
      </c>
      <c r="O2234" s="1">
        <f t="shared" si="2260"/>
        <v>1.7065549060406289</v>
      </c>
      <c r="P2234" s="1">
        <f>SUM(P2235,P2238,P2240,P2243,P2245,P2247,P2249,P2251)</f>
        <v>4.3173188149420891</v>
      </c>
      <c r="Q2234" s="1">
        <f>SUM(Q2235,Q2238,Q2240,Q2243,Q2245,Q2247,Q2249,Q2251)</f>
        <v>2.1239463747379475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2.098773583861089E-5</v>
      </c>
      <c r="G2235" s="1">
        <f t="shared" si="2261"/>
        <v>0.30428107740242499</v>
      </c>
      <c r="H2235" s="1">
        <f t="shared" si="2261"/>
        <v>0.19722800629555901</v>
      </c>
      <c r="I2235" s="1">
        <f t="shared" si="2261"/>
        <v>0.87224672468882536</v>
      </c>
      <c r="J2235" s="1">
        <f t="shared" si="2261"/>
        <v>2.5995492027623324</v>
      </c>
      <c r="K2235" s="1">
        <f t="shared" si="2261"/>
        <v>2.0922402257816035</v>
      </c>
      <c r="L2235" s="1">
        <f t="shared" ref="L2235:O2235" si="2262">SUM(L2236:L2237)</f>
        <v>1.0188884282154951</v>
      </c>
      <c r="M2235" s="1">
        <f t="shared" si="2262"/>
        <v>3.0599206923799649</v>
      </c>
      <c r="N2235" s="1">
        <f t="shared" si="2262"/>
        <v>1.9517295288524512</v>
      </c>
      <c r="O2235" s="1">
        <f t="shared" si="2262"/>
        <v>1.3330288244853223</v>
      </c>
      <c r="P2235" s="1">
        <f>SUM(P2236:P2237)</f>
        <v>3.2695066980845291</v>
      </c>
      <c r="Q2235" s="1">
        <f>SUM(Q2236:Q2237)</f>
        <v>1.7793423427700323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1.5807247789831876E-5</v>
      </c>
      <c r="G2236" s="1" cm="1">
        <f t="array" ref="G2236">SUMPRODUCT(([1]OUT_FinalEnergyCons!$B$4:$B$10000="var_ncap")*1,(ISNUMBER(SEARCH("RH*-SHELCBR",[1]OUT_FinalEnergyCons!$A$4:$A$10000)))*1,[1]OUT_FinalEnergyCons!E$4:E$10000)</f>
        <v>3.075035547539353E-2</v>
      </c>
      <c r="H2236" s="1" cm="1">
        <f t="array" ref="H2236">SUMPRODUCT(([1]OUT_FinalEnergyCons!$B$4:$B$10000="var_ncap")*1,(ISNUMBER(SEARCH("RH*-SHELCBR",[1]OUT_FinalEnergyCons!$A$4:$A$10000)))*1,[1]OUT_FinalEnergyCons!F$4:F$10000)</f>
        <v>5.3382570819067007E-5</v>
      </c>
      <c r="I2236" s="1" cm="1">
        <f t="array" ref="I2236">SUMPRODUCT(([1]OUT_FinalEnergyCons!$B$4:$B$10000="var_ncap")*1,(ISNUMBER(SEARCH("RH*-SHELCBR",[1]OUT_FinalEnergyCons!$A$4:$A$10000)))*1,[1]OUT_FinalEnergyCons!G$4:G$10000)</f>
        <v>2.8996286492157289E-4</v>
      </c>
      <c r="J2236" s="1" cm="1">
        <f t="array" ref="J2236">SUMPRODUCT(([1]OUT_FinalEnergyCons!$B$4:$B$10000="var_ncap")*1,(ISNUMBER(SEARCH("RH*-SHELCBR",[1]OUT_FinalEnergyCons!$A$4:$A$10000)))*1,[1]OUT_FinalEnergyCons!H$4:H$10000)</f>
        <v>0.11700860808774202</v>
      </c>
      <c r="K2236" s="1" cm="1">
        <f t="array" ref="K2236">SUMPRODUCT(([1]OUT_FinalEnergyCons!$B$4:$B$10000="var_ncap")*1,(ISNUMBER(SEARCH("RH*-SHELCBR",[1]OUT_FinalEnergyCons!$A$4:$A$10000)))*1,[1]OUT_FinalEnergyCons!I$4:I$10000)</f>
        <v>5.4756552211318886E-2</v>
      </c>
      <c r="L2236" s="1" cm="1">
        <f t="array" ref="L2236">SUMPRODUCT(([1]OUT_FinalEnergyCons!$B$4:$B$10000="var_ncap")*1,(ISNUMBER(SEARCH("RH*-SHELCBR",[1]OUT_FinalEnergyCons!$A$4:$A$10000)))*1,[1]OUT_FinalEnergyCons!J$4:J$10000)</f>
        <v>1.5228800915989362E-3</v>
      </c>
      <c r="M2236" s="1" cm="1">
        <f t="array" ref="M2236">SUMPRODUCT(([1]OUT_FinalEnergyCons!$B$4:$B$10000="var_ncap")*1,(ISNUMBER(SEARCH("RH*-SHELCBR",[1]OUT_FinalEnergyCons!$A$4:$A$10000)))*1,[1]OUT_FinalEnergyCons!K$4:K$10000)</f>
        <v>9.2267757380867704E-2</v>
      </c>
      <c r="N2236" s="1" cm="1">
        <f t="array" ref="N2236">SUMPRODUCT(([1]OUT_FinalEnergyCons!$B$4:$B$10000="var_ncap")*1,(ISNUMBER(SEARCH("RH*-SHELCBR",[1]OUT_FinalEnergyCons!$A$4:$A$10000)))*1,[1]OUT_FinalEnergyCons!L$4:L$10000)</f>
        <v>0.12875362296528406</v>
      </c>
      <c r="O2236" s="1" cm="1">
        <f t="array" ref="O2236">SUMPRODUCT(([1]OUT_FinalEnergyCons!$B$4:$B$10000="var_ncap")*1,(ISNUMBER(SEARCH("RH*-SHELCBR",[1]OUT_FinalEnergyCons!$A$4:$A$10000)))*1,[1]OUT_FinalEnergyCons!M$4:M$10000)</f>
        <v>0.13677596950685439</v>
      </c>
      <c r="P2236" s="1" cm="1">
        <f t="array" ref="P2236">SUMPRODUCT(([1]OUT_FinalEnergyCons!$B$4:$B$10000="var_ncap")*1,(ISNUMBER(SEARCH("RH*-SHELCBR",[1]OUT_FinalEnergyCons!$A$4:$A$10000)))*1,[1]OUT_FinalEnergyCons!N$4:N$10000)</f>
        <v>0.24971908994566197</v>
      </c>
      <c r="Q2236" s="1" cm="1">
        <f t="array" ref="Q2236">SUMPRODUCT(([1]OUT_FinalEnergyCons!$B$4:$B$10000="var_ncap")*1,(ISNUMBER(SEARCH("RH*-SHELCBR",[1]OUT_FinalEnergyCons!$A$4:$A$10000)))*1,[1]OUT_FinalEnergyCons!O$4:O$10000)</f>
        <v>6.4832830380204005E-3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5.1804880487790133E-6</v>
      </c>
      <c r="G2237" s="1" cm="1">
        <f t="array" ref="G2237">SUMPRODUCT(([1]OUT_FinalEnergyCons!$B$4:$B$10000="var_ncap")*1,ISNUMBER(SEARCH("RH*-SHELCHP",[1]OUT_FinalEnergyCons!$A$4:$A$10000))*1,[1]OUT_FinalEnergyCons!E$4:E$10000)</f>
        <v>0.27353072192703148</v>
      </c>
      <c r="H2237" s="1" cm="1">
        <f t="array" ref="H2237">SUMPRODUCT(([1]OUT_FinalEnergyCons!$B$4:$B$10000="var_ncap")*1,ISNUMBER(SEARCH("RH*-SHELCHP",[1]OUT_FinalEnergyCons!$A$4:$A$10000))*1,[1]OUT_FinalEnergyCons!F$4:F$10000)</f>
        <v>0.19717462372473993</v>
      </c>
      <c r="I2237" s="1" cm="1">
        <f t="array" ref="I2237">SUMPRODUCT(([1]OUT_FinalEnergyCons!$B$4:$B$10000="var_ncap")*1,ISNUMBER(SEARCH("RH*-SHELCHP",[1]OUT_FinalEnergyCons!$A$4:$A$10000))*1,[1]OUT_FinalEnergyCons!G$4:G$10000)</f>
        <v>0.8719567618239038</v>
      </c>
      <c r="J2237" s="1" cm="1">
        <f t="array" ref="J2237">SUMPRODUCT(([1]OUT_FinalEnergyCons!$B$4:$B$10000="var_ncap")*1,ISNUMBER(SEARCH("RH*-SHELCHP",[1]OUT_FinalEnergyCons!$A$4:$A$10000))*1,[1]OUT_FinalEnergyCons!H$4:H$10000)</f>
        <v>2.4825405946745902</v>
      </c>
      <c r="K2237" s="1" cm="1">
        <f t="array" ref="K2237">SUMPRODUCT(([1]OUT_FinalEnergyCons!$B$4:$B$10000="var_ncap")*1,ISNUMBER(SEARCH("RH*-SHELCHP",[1]OUT_FinalEnergyCons!$A$4:$A$10000))*1,[1]OUT_FinalEnergyCons!I$4:I$10000)</f>
        <v>2.0374836735702848</v>
      </c>
      <c r="L2237" s="1" cm="1">
        <f t="array" ref="L2237">SUMPRODUCT(([1]OUT_FinalEnergyCons!$B$4:$B$10000="var_ncap")*1,ISNUMBER(SEARCH("RH*-SHELCHP",[1]OUT_FinalEnergyCons!$A$4:$A$10000))*1,[1]OUT_FinalEnergyCons!J$4:J$10000)</f>
        <v>1.0173655481238961</v>
      </c>
      <c r="M2237" s="1" cm="1">
        <f t="array" ref="M2237">SUMPRODUCT(([1]OUT_FinalEnergyCons!$B$4:$B$10000="var_ncap")*1,ISNUMBER(SEARCH("RH*-SHELCHP",[1]OUT_FinalEnergyCons!$A$4:$A$10000))*1,[1]OUT_FinalEnergyCons!K$4:K$10000)</f>
        <v>2.967652934999097</v>
      </c>
      <c r="N2237" s="1" cm="1">
        <f t="array" ref="N2237">SUMPRODUCT(([1]OUT_FinalEnergyCons!$B$4:$B$10000="var_ncap")*1,ISNUMBER(SEARCH("RH*-SHELCHP",[1]OUT_FinalEnergyCons!$A$4:$A$10000))*1,[1]OUT_FinalEnergyCons!L$4:L$10000)</f>
        <v>1.8229759058871671</v>
      </c>
      <c r="O2237" s="1" cm="1">
        <f t="array" ref="O2237">SUMPRODUCT(([1]OUT_FinalEnergyCons!$B$4:$B$10000="var_ncap")*1,ISNUMBER(SEARCH("RH*-SHELCHP",[1]OUT_FinalEnergyCons!$A$4:$A$10000))*1,[1]OUT_FinalEnergyCons!M$4:M$10000)</f>
        <v>1.1962528549784679</v>
      </c>
      <c r="P2237" s="1" cm="1">
        <f t="array" ref="P2237">SUMPRODUCT(([1]OUT_FinalEnergyCons!$B$4:$B$10000="var_ncap")*1,ISNUMBER(SEARCH("RH*-SHELCHP",[1]OUT_FinalEnergyCons!$A$4:$A$10000))*1,[1]OUT_FinalEnergyCons!N$4:N$10000)</f>
        <v>3.0197876081388673</v>
      </c>
      <c r="Q2237" s="1" cm="1">
        <f t="array" ref="Q2237">SUMPRODUCT(([1]OUT_FinalEnergyCons!$B$4:$B$10000="var_ncap")*1,ISNUMBER(SEARCH("RH*-SHELCHP",[1]OUT_FinalEnergyCons!$A$4:$A$10000))*1,[1]OUT_FinalEnergyCons!O$4:O$10000)</f>
        <v>1.772859059732012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1.0833888097470109E-5</v>
      </c>
      <c r="H2238" s="1">
        <f t="shared" si="2266"/>
        <v>9.5711074720372006E-6</v>
      </c>
      <c r="I2238" s="1">
        <f t="shared" si="2266"/>
        <v>1.384425280634942E-5</v>
      </c>
      <c r="J2238" s="1">
        <f t="shared" si="2266"/>
        <v>2.159507581306955E-3</v>
      </c>
      <c r="K2238" s="1">
        <f t="shared" si="2266"/>
        <v>5.5538577169517806E-4</v>
      </c>
      <c r="L2238" s="1">
        <f t="shared" si="2266"/>
        <v>3.9845315126368504E-5</v>
      </c>
      <c r="M2238" s="1">
        <f t="shared" si="2266"/>
        <v>1.8506296964367289E-3</v>
      </c>
      <c r="N2238" s="1">
        <f t="shared" si="2266"/>
        <v>3.6492852600943699E-5</v>
      </c>
      <c r="O2238" s="1">
        <f t="shared" si="2266"/>
        <v>9.7042340081694695E-5</v>
      </c>
      <c r="P2238" s="1">
        <f>P2239</f>
        <v>1.3850919204849732E-3</v>
      </c>
      <c r="Q2238" s="1">
        <f>Q2239</f>
        <v>4.73784152967911E-4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1.0833888097470109E-5</v>
      </c>
      <c r="H2239" s="1" cm="1">
        <f t="array" ref="H2239">SUMPRODUCT(([1]OUT_FinalEnergyCons!$B$4:$B$10000="var_ncap")*1, (ISNUMBER(SEARCH("RH*-SHLFOBR",[1]OUT_FinalEnergyCons!$A$4:$A$10000)))*1,[1]OUT_FinalEnergyCons!F$4:F$10000)</f>
        <v>9.5711074720372006E-6</v>
      </c>
      <c r="I2239" s="1" cm="1">
        <f t="array" ref="I2239">SUMPRODUCT(([1]OUT_FinalEnergyCons!$B$4:$B$10000="var_ncap")*1, (ISNUMBER(SEARCH("RH*-SHLFOBR",[1]OUT_FinalEnergyCons!$A$4:$A$10000)))*1,[1]OUT_FinalEnergyCons!G$4:G$10000)</f>
        <v>1.384425280634942E-5</v>
      </c>
      <c r="J2239" s="1" cm="1">
        <f t="array" ref="J2239">SUMPRODUCT(([1]OUT_FinalEnergyCons!$B$4:$B$10000="var_ncap")*1, (ISNUMBER(SEARCH("RH*-SHLFOBR",[1]OUT_FinalEnergyCons!$A$4:$A$10000)))*1,[1]OUT_FinalEnergyCons!H$4:H$10000)</f>
        <v>2.159507581306955E-3</v>
      </c>
      <c r="K2239" s="1" cm="1">
        <f t="array" ref="K2239">SUMPRODUCT(([1]OUT_FinalEnergyCons!$B$4:$B$10000="var_ncap")*1, (ISNUMBER(SEARCH("RH*-SHLFOBR",[1]OUT_FinalEnergyCons!$A$4:$A$10000)))*1,[1]OUT_FinalEnergyCons!I$4:I$10000)</f>
        <v>5.5538577169517806E-4</v>
      </c>
      <c r="L2239" s="1" cm="1">
        <f t="array" ref="L2239">SUMPRODUCT(([1]OUT_FinalEnergyCons!$B$4:$B$10000="var_ncap")*1, (ISNUMBER(SEARCH("RH*-SHLFOBR",[1]OUT_FinalEnergyCons!$A$4:$A$10000)))*1,[1]OUT_FinalEnergyCons!J$4:J$10000)</f>
        <v>3.9845315126368504E-5</v>
      </c>
      <c r="M2239" s="1" cm="1">
        <f t="array" ref="M2239">SUMPRODUCT(([1]OUT_FinalEnergyCons!$B$4:$B$10000="var_ncap")*1, (ISNUMBER(SEARCH("RH*-SHLFOBR",[1]OUT_FinalEnergyCons!$A$4:$A$10000)))*1,[1]OUT_FinalEnergyCons!K$4:K$10000)</f>
        <v>1.8506296964367289E-3</v>
      </c>
      <c r="N2239" s="1" cm="1">
        <f t="array" ref="N2239">SUMPRODUCT(([1]OUT_FinalEnergyCons!$B$4:$B$10000="var_ncap")*1, (ISNUMBER(SEARCH("RH*-SHLFOBR",[1]OUT_FinalEnergyCons!$A$4:$A$10000)))*1,[1]OUT_FinalEnergyCons!L$4:L$10000)</f>
        <v>3.6492852600943699E-5</v>
      </c>
      <c r="O2239" s="1" cm="1">
        <f t="array" ref="O2239">SUMPRODUCT(([1]OUT_FinalEnergyCons!$B$4:$B$10000="var_ncap")*1, (ISNUMBER(SEARCH("RH*-SHLFOBR",[1]OUT_FinalEnergyCons!$A$4:$A$10000)))*1,[1]OUT_FinalEnergyCons!M$4:M$10000)</f>
        <v>9.7042340081694695E-5</v>
      </c>
      <c r="P2239" s="1" cm="1">
        <f t="array" ref="P2239">SUMPRODUCT(([1]OUT_FinalEnergyCons!$B$4:$B$10000="var_ncap")*1, (ISNUMBER(SEARCH("RH*-SHLFOBR",[1]OUT_FinalEnergyCons!$A$4:$A$10000)))*1,[1]OUT_FinalEnergyCons!N$4:N$10000)</f>
        <v>1.3850919204849732E-3</v>
      </c>
      <c r="Q2239" s="1" cm="1">
        <f t="array" ref="Q2239">SUMPRODUCT(([1]OUT_FinalEnergyCons!$B$4:$B$10000="var_ncap")*1, (ISNUMBER(SEARCH("RH*-SHLFOBR",[1]OUT_FinalEnergyCons!$A$4:$A$10000)))*1,[1]OUT_FinalEnergyCons!O$4:O$10000)</f>
        <v>4.73784152967911E-4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3.0435423952312399E-6</v>
      </c>
      <c r="G2240" s="1">
        <f t="shared" si="2267"/>
        <v>0.2203691930151998</v>
      </c>
      <c r="H2240" s="1">
        <f t="shared" si="2267"/>
        <v>7.7164812012019746E-2</v>
      </c>
      <c r="I2240" s="1">
        <f t="shared" si="2267"/>
        <v>3.1095385798087188E-4</v>
      </c>
      <c r="J2240" s="1">
        <f t="shared" si="2267"/>
        <v>1.9067724830802941</v>
      </c>
      <c r="K2240" s="1">
        <f t="shared" si="2267"/>
        <v>5.396289663325151E-2</v>
      </c>
      <c r="L2240" s="1">
        <f t="shared" ref="L2240:O2240" si="2268">SUM(L2241:L2242)</f>
        <v>0.19791846389609988</v>
      </c>
      <c r="M2240" s="1">
        <f t="shared" si="2268"/>
        <v>0.62219777624722594</v>
      </c>
      <c r="N2240" s="1">
        <f t="shared" si="2268"/>
        <v>2.6443170852113982E-2</v>
      </c>
      <c r="O2240" s="1">
        <f t="shared" si="2268"/>
        <v>0.17331292549783497</v>
      </c>
      <c r="P2240" s="1">
        <f>SUM(P2241:P2242)</f>
        <v>0.420565435399607</v>
      </c>
      <c r="Q2240" s="1">
        <f>SUM(Q2241:Q2242)</f>
        <v>4.298261022903381E-2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0.22031749896526656</v>
      </c>
      <c r="H2241" s="1" cm="1">
        <f t="array" ref="H2241">SUMPRODUCT(([1]OUT_FinalEnergyCons!$B$4:$B$10000="var_ncap")*1, (ISNUMBER(SEARCH("RH*-SHNGABR",[1]OUT_FinalEnergyCons!$A$4:$A$10000)))*1,[1]OUT_FinalEnergyCons!F$4:F$10000)</f>
        <v>7.1226206239171169E-2</v>
      </c>
      <c r="I2241" s="1" cm="1">
        <f t="array" ref="I2241">SUMPRODUCT(([1]OUT_FinalEnergyCons!$B$4:$B$10000="var_ncap")*1, (ISNUMBER(SEARCH("RH*-SHNGABR",[1]OUT_FinalEnergyCons!$A$4:$A$10000)))*1,[1]OUT_FinalEnergyCons!G$4:G$10000)</f>
        <v>1.502140974738982E-4</v>
      </c>
      <c r="J2241" s="1" cm="1">
        <f t="array" ref="J2241">SUMPRODUCT(([1]OUT_FinalEnergyCons!$B$4:$B$10000="var_ncap")*1, (ISNUMBER(SEARCH("RH*-SHNGABR",[1]OUT_FinalEnergyCons!$A$4:$A$10000)))*1,[1]OUT_FinalEnergyCons!H$4:H$10000)</f>
        <v>1.608166321163498</v>
      </c>
      <c r="K2241" s="1" cm="1">
        <f t="array" ref="K2241">SUMPRODUCT(([1]OUT_FinalEnergyCons!$B$4:$B$10000="var_ncap")*1, (ISNUMBER(SEARCH("RH*-SHNGABR",[1]OUT_FinalEnergyCons!$A$4:$A$10000)))*1,[1]OUT_FinalEnergyCons!I$4:I$10000)</f>
        <v>5.1874252571315373E-2</v>
      </c>
      <c r="L2241" s="1" cm="1">
        <f t="array" ref="L2241">SUMPRODUCT(([1]OUT_FinalEnergyCons!$B$4:$B$10000="var_ncap")*1, (ISNUMBER(SEARCH("RH*-SHNGABR",[1]OUT_FinalEnergyCons!$A$4:$A$10000)))*1,[1]OUT_FinalEnergyCons!J$4:J$10000)</f>
        <v>2.8729836810267701E-5</v>
      </c>
      <c r="M2241" s="1" cm="1">
        <f t="array" ref="M2241">SUMPRODUCT(([1]OUT_FinalEnergyCons!$B$4:$B$10000="var_ncap")*1, (ISNUMBER(SEARCH("RH*-SHNGABR",[1]OUT_FinalEnergyCons!$A$4:$A$10000)))*1,[1]OUT_FinalEnergyCons!K$4:K$10000)</f>
        <v>0.58151322683290896</v>
      </c>
      <c r="N2241" s="1" cm="1">
        <f t="array" ref="N2241">SUMPRODUCT(([1]OUT_FinalEnergyCons!$B$4:$B$10000="var_ncap")*1, (ISNUMBER(SEARCH("RH*-SHNGABR",[1]OUT_FinalEnergyCons!$A$4:$A$10000)))*1,[1]OUT_FinalEnergyCons!L$4:L$10000)</f>
        <v>4.7833972918522006E-5</v>
      </c>
      <c r="O2241" s="1" cm="1">
        <f t="array" ref="O2241">SUMPRODUCT(([1]OUT_FinalEnergyCons!$B$4:$B$10000="var_ncap")*1, (ISNUMBER(SEARCH("RH*-SHNGABR",[1]OUT_FinalEnergyCons!$A$4:$A$10000)))*1,[1]OUT_FinalEnergyCons!M$4:M$10000)</f>
        <v>1.0579260706302231E-4</v>
      </c>
      <c r="P2241" s="1" cm="1">
        <f t="array" ref="P2241">SUMPRODUCT(([1]OUT_FinalEnergyCons!$B$4:$B$10000="var_ncap")*1, (ISNUMBER(SEARCH("RH*-SHNGABR",[1]OUT_FinalEnergyCons!$A$4:$A$10000)))*1,[1]OUT_FinalEnergyCons!N$4:N$10000)</f>
        <v>0.37941297579809202</v>
      </c>
      <c r="Q2241" s="1" cm="1">
        <f t="array" ref="Q2241">SUMPRODUCT(([1]OUT_FinalEnergyCons!$B$4:$B$10000="var_ncap")*1, (ISNUMBER(SEARCH("RH*-SHNGABR",[1]OUT_FinalEnergyCons!$A$4:$A$10000)))*1,[1]OUT_FinalEnergyCons!O$4:O$10000)</f>
        <v>1.5670370827940931E-2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3.0435423952312399E-6</v>
      </c>
      <c r="G2242" s="1" cm="1">
        <f t="array" ref="G2242">SUMPRODUCT(([1]OUT_FinalEnergyCons!$B$4:$B$10000="var_ncap")*1,ISNUMBER(SEARCH("RH*-SHngahp",[1]OUT_FinalEnergyCons!$A$4:$A$10000))*1,[1]OUT_FinalEnergyCons!E$4:E$10000)</f>
        <v>5.1694049933232364E-5</v>
      </c>
      <c r="H2242" s="1" cm="1">
        <f t="array" ref="H2242">SUMPRODUCT(([1]OUT_FinalEnergyCons!$B$4:$B$10000="var_ncap")*1,ISNUMBER(SEARCH("RH*-SHngahp",[1]OUT_FinalEnergyCons!$A$4:$A$10000))*1,[1]OUT_FinalEnergyCons!F$4:F$10000)</f>
        <v>5.9386057728485799E-3</v>
      </c>
      <c r="I2242" s="1" cm="1">
        <f t="array" ref="I2242">SUMPRODUCT(([1]OUT_FinalEnergyCons!$B$4:$B$10000="var_ncap")*1,ISNUMBER(SEARCH("RH*-SHngahp",[1]OUT_FinalEnergyCons!$A$4:$A$10000))*1,[1]OUT_FinalEnergyCons!G$4:G$10000)</f>
        <v>1.6073976050697366E-4</v>
      </c>
      <c r="J2242" s="1" cm="1">
        <f t="array" ref="J2242">SUMPRODUCT(([1]OUT_FinalEnergyCons!$B$4:$B$10000="var_ncap")*1,ISNUMBER(SEARCH("RH*-SHngahp",[1]OUT_FinalEnergyCons!$A$4:$A$10000))*1,[1]OUT_FinalEnergyCons!H$4:H$10000)</f>
        <v>0.29860616191679612</v>
      </c>
      <c r="K2242" s="1" cm="1">
        <f t="array" ref="K2242">SUMPRODUCT(([1]OUT_FinalEnergyCons!$B$4:$B$10000="var_ncap")*1,ISNUMBER(SEARCH("RH*-SHngahp",[1]OUT_FinalEnergyCons!$A$4:$A$10000))*1,[1]OUT_FinalEnergyCons!I$4:I$10000)</f>
        <v>2.0886440619361361E-3</v>
      </c>
      <c r="L2242" s="1" cm="1">
        <f t="array" ref="L2242">SUMPRODUCT(([1]OUT_FinalEnergyCons!$B$4:$B$10000="var_ncap")*1,ISNUMBER(SEARCH("RH*-SHngahp",[1]OUT_FinalEnergyCons!$A$4:$A$10000))*1,[1]OUT_FinalEnergyCons!J$4:J$10000)</f>
        <v>0.19788973405928961</v>
      </c>
      <c r="M2242" s="1" cm="1">
        <f t="array" ref="M2242">SUMPRODUCT(([1]OUT_FinalEnergyCons!$B$4:$B$10000="var_ncap")*1,ISNUMBER(SEARCH("RH*-SHngahp",[1]OUT_FinalEnergyCons!$A$4:$A$10000))*1,[1]OUT_FinalEnergyCons!K$4:K$10000)</f>
        <v>4.0684549414316935E-2</v>
      </c>
      <c r="N2242" s="1" cm="1">
        <f t="array" ref="N2242">SUMPRODUCT(([1]OUT_FinalEnergyCons!$B$4:$B$10000="var_ncap")*1,ISNUMBER(SEARCH("RH*-SHngahp",[1]OUT_FinalEnergyCons!$A$4:$A$10000))*1,[1]OUT_FinalEnergyCons!L$4:L$10000)</f>
        <v>2.6395336879195461E-2</v>
      </c>
      <c r="O2242" s="1" cm="1">
        <f t="array" ref="O2242">SUMPRODUCT(([1]OUT_FinalEnergyCons!$B$4:$B$10000="var_ncap")*1,ISNUMBER(SEARCH("RH*-SHngahp",[1]OUT_FinalEnergyCons!$A$4:$A$10000))*1,[1]OUT_FinalEnergyCons!M$4:M$10000)</f>
        <v>0.17320713289077194</v>
      </c>
      <c r="P2242" s="1" cm="1">
        <f t="array" ref="P2242">SUMPRODUCT(([1]OUT_FinalEnergyCons!$B$4:$B$10000="var_ncap")*1,ISNUMBER(SEARCH("RH*-SHngahp",[1]OUT_FinalEnergyCons!$A$4:$A$10000))*1,[1]OUT_FinalEnergyCons!N$4:N$10000)</f>
        <v>4.1152459601514958E-2</v>
      </c>
      <c r="Q2242" s="1" cm="1">
        <f t="array" ref="Q2242">SUMPRODUCT(([1]OUT_FinalEnergyCons!$B$4:$B$10000="var_ncap")*1,ISNUMBER(SEARCH("RH*-SHngahp",[1]OUT_FinalEnergyCons!$A$4:$A$10000))*1,[1]OUT_FinalEnergyCons!O$4:O$10000)</f>
        <v>2.7312239401092883E-2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1.5328692316894299E-4</v>
      </c>
      <c r="G2245" s="1">
        <f t="shared" si="2270"/>
        <v>0.10728100086259505</v>
      </c>
      <c r="H2245" s="1">
        <f t="shared" si="2270"/>
        <v>6.0538209167535426E-3</v>
      </c>
      <c r="I2245" s="1">
        <f t="shared" si="2270"/>
        <v>2.1727252537601759E-5</v>
      </c>
      <c r="J2245" s="1">
        <f t="shared" si="2270"/>
        <v>0.2287099244311564</v>
      </c>
      <c r="K2245" s="1">
        <f t="shared" si="2270"/>
        <v>0.18084104791046809</v>
      </c>
      <c r="L2245" s="1">
        <f t="shared" si="2270"/>
        <v>1.8199614657628965E-2</v>
      </c>
      <c r="M2245" s="1">
        <f t="shared" si="2270"/>
        <v>0.30887409747506761</v>
      </c>
      <c r="N2245" s="1">
        <f t="shared" si="2270"/>
        <v>3.7344290511217245E-3</v>
      </c>
      <c r="O2245" s="1">
        <f t="shared" si="2270"/>
        <v>2.7644321090107383E-2</v>
      </c>
      <c r="P2245" s="1">
        <f>P2246</f>
        <v>0.15014799607515225</v>
      </c>
      <c r="Q2245" s="1">
        <f>Q2246</f>
        <v>2.8462498603520174E-2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1.5328692316894299E-4</v>
      </c>
      <c r="G2246" s="1" cm="1">
        <f t="array" ref="G2246">SUMPRODUCT(([1]OUT_FinalEnergyCons!$B$4:$B$10000="var_ncap")*1, (ISNUMBER(SEARCH("RH*-SHWODBR",[1]OUT_FinalEnergyCons!$A$4:$A$10000)))*1,[1]OUT_FinalEnergyCons!E$4:E$10000)</f>
        <v>0.10728100086259505</v>
      </c>
      <c r="H2246" s="1" cm="1">
        <f t="array" ref="H2246">SUMPRODUCT(([1]OUT_FinalEnergyCons!$B$4:$B$10000="var_ncap")*1, (ISNUMBER(SEARCH("RH*-SHWODBR",[1]OUT_FinalEnergyCons!$A$4:$A$10000)))*1,[1]OUT_FinalEnergyCons!F$4:F$10000)</f>
        <v>6.0538209167535426E-3</v>
      </c>
      <c r="I2246" s="1" cm="1">
        <f t="array" ref="I2246">SUMPRODUCT(([1]OUT_FinalEnergyCons!$B$4:$B$10000="var_ncap")*1, (ISNUMBER(SEARCH("RH*-SHWODBR",[1]OUT_FinalEnergyCons!$A$4:$A$10000)))*1,[1]OUT_FinalEnergyCons!G$4:G$10000)</f>
        <v>2.1727252537601759E-5</v>
      </c>
      <c r="J2246" s="1" cm="1">
        <f t="array" ref="J2246">SUMPRODUCT(([1]OUT_FinalEnergyCons!$B$4:$B$10000="var_ncap")*1, (ISNUMBER(SEARCH("RH*-SHWODBR",[1]OUT_FinalEnergyCons!$A$4:$A$10000)))*1,[1]OUT_FinalEnergyCons!H$4:H$10000)</f>
        <v>0.2287099244311564</v>
      </c>
      <c r="K2246" s="1" cm="1">
        <f t="array" ref="K2246">SUMPRODUCT(([1]OUT_FinalEnergyCons!$B$4:$B$10000="var_ncap")*1, (ISNUMBER(SEARCH("RH*-SHWODBR",[1]OUT_FinalEnergyCons!$A$4:$A$10000)))*1,[1]OUT_FinalEnergyCons!I$4:I$10000)</f>
        <v>0.18084104791046809</v>
      </c>
      <c r="L2246" s="1" cm="1">
        <f t="array" ref="L2246">SUMPRODUCT(([1]OUT_FinalEnergyCons!$B$4:$B$10000="var_ncap")*1, (ISNUMBER(SEARCH("RH*-SHWODBR",[1]OUT_FinalEnergyCons!$A$4:$A$10000)))*1,[1]OUT_FinalEnergyCons!J$4:J$10000)</f>
        <v>1.8199614657628965E-2</v>
      </c>
      <c r="M2246" s="1" cm="1">
        <f t="array" ref="M2246">SUMPRODUCT(([1]OUT_FinalEnergyCons!$B$4:$B$10000="var_ncap")*1, (ISNUMBER(SEARCH("RH*-SHWODBR",[1]OUT_FinalEnergyCons!$A$4:$A$10000)))*1,[1]OUT_FinalEnergyCons!K$4:K$10000)</f>
        <v>0.30887409747506761</v>
      </c>
      <c r="N2246" s="1" cm="1">
        <f t="array" ref="N2246">SUMPRODUCT(([1]OUT_FinalEnergyCons!$B$4:$B$10000="var_ncap")*1, (ISNUMBER(SEARCH("RH*-SHWODBR",[1]OUT_FinalEnergyCons!$A$4:$A$10000)))*1,[1]OUT_FinalEnergyCons!L$4:L$10000)</f>
        <v>3.7344290511217245E-3</v>
      </c>
      <c r="O2246" s="1" cm="1">
        <f t="array" ref="O2246">SUMPRODUCT(([1]OUT_FinalEnergyCons!$B$4:$B$10000="var_ncap")*1, (ISNUMBER(SEARCH("RH*-SHWODBR",[1]OUT_FinalEnergyCons!$A$4:$A$10000)))*1,[1]OUT_FinalEnergyCons!M$4:M$10000)</f>
        <v>2.7644321090107383E-2</v>
      </c>
      <c r="P2246" s="1" cm="1">
        <f t="array" ref="P2246">SUMPRODUCT(([1]OUT_FinalEnergyCons!$B$4:$B$10000="var_ncap")*1, (ISNUMBER(SEARCH("RH*-SHWODBR",[1]OUT_FinalEnergyCons!$A$4:$A$10000)))*1,[1]OUT_FinalEnergyCons!N$4:N$10000)</f>
        <v>0.15014799607515225</v>
      </c>
      <c r="Q2246" s="1" cm="1">
        <f t="array" ref="Q2246">SUMPRODUCT(([1]OUT_FinalEnergyCons!$B$4:$B$10000="var_ncap")*1, (ISNUMBER(SEARCH("RH*-SHWODBR",[1]OUT_FinalEnergyCons!$A$4:$A$10000)))*1,[1]OUT_FinalEnergyCons!O$4:O$10000)</f>
        <v>2.8462498603520174E-2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1.7027023054003999E-5</v>
      </c>
      <c r="G2247" s="1">
        <f t="shared" si="2271"/>
        <v>3.6704738852285479E-2</v>
      </c>
      <c r="H2247" s="1">
        <f t="shared" si="2271"/>
        <v>1.5992312248568459E-4</v>
      </c>
      <c r="I2247" s="1">
        <f t="shared" si="2271"/>
        <v>1.121584815324294E-2</v>
      </c>
      <c r="J2247" s="1">
        <f t="shared" si="2271"/>
        <v>0.17858672963160419</v>
      </c>
      <c r="K2247" s="1">
        <f t="shared" si="2271"/>
        <v>8.0417176148513875E-2</v>
      </c>
      <c r="L2247" s="1">
        <f t="shared" si="2271"/>
        <v>1.5185510858143696E-2</v>
      </c>
      <c r="M2247" s="1">
        <f t="shared" si="2271"/>
        <v>0.18644573679930015</v>
      </c>
      <c r="N2247" s="1">
        <f t="shared" si="2271"/>
        <v>7.1504807943988211E-2</v>
      </c>
      <c r="O2247" s="1">
        <f t="shared" si="2271"/>
        <v>3.0549493883878915E-2</v>
      </c>
      <c r="P2247" s="1">
        <f>P2248</f>
        <v>0.17673548366040936</v>
      </c>
      <c r="Q2247" s="1">
        <f>Q2248</f>
        <v>8.517897136225068E-2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1.7027023054003999E-5</v>
      </c>
      <c r="G2248" s="1" cm="1">
        <f t="array" ref="G2248">SUMPRODUCT(([1]OUT_FinalEnergyCons!$B$4:$B$10000="var_ncap")*1, (ISNUMBER(SEARCH("RH*-SHPLTBR",[1]OUT_FinalEnergyCons!$A$4:$A$10000)))*1,[1]OUT_FinalEnergyCons!E$4:E$10000)</f>
        <v>3.6704738852285479E-2</v>
      </c>
      <c r="H2248" s="1" cm="1">
        <f t="array" ref="H2248">SUMPRODUCT(([1]OUT_FinalEnergyCons!$B$4:$B$10000="var_ncap")*1, (ISNUMBER(SEARCH("RH*-SHPLTBR",[1]OUT_FinalEnergyCons!$A$4:$A$10000)))*1,[1]OUT_FinalEnergyCons!F$4:F$10000)</f>
        <v>1.5992312248568459E-4</v>
      </c>
      <c r="I2248" s="1" cm="1">
        <f t="array" ref="I2248">SUMPRODUCT(([1]OUT_FinalEnergyCons!$B$4:$B$10000="var_ncap")*1, (ISNUMBER(SEARCH("RH*-SHPLTBR",[1]OUT_FinalEnergyCons!$A$4:$A$10000)))*1,[1]OUT_FinalEnergyCons!G$4:G$10000)</f>
        <v>1.121584815324294E-2</v>
      </c>
      <c r="J2248" s="1" cm="1">
        <f t="array" ref="J2248">SUMPRODUCT(([1]OUT_FinalEnergyCons!$B$4:$B$10000="var_ncap")*1, (ISNUMBER(SEARCH("RH*-SHPLTBR",[1]OUT_FinalEnergyCons!$A$4:$A$10000)))*1,[1]OUT_FinalEnergyCons!H$4:H$10000)</f>
        <v>0.17858672963160419</v>
      </c>
      <c r="K2248" s="1" cm="1">
        <f t="array" ref="K2248">SUMPRODUCT(([1]OUT_FinalEnergyCons!$B$4:$B$10000="var_ncap")*1, (ISNUMBER(SEARCH("RH*-SHPLTBR",[1]OUT_FinalEnergyCons!$A$4:$A$10000)))*1,[1]OUT_FinalEnergyCons!I$4:I$10000)</f>
        <v>8.0417176148513875E-2</v>
      </c>
      <c r="L2248" s="1" cm="1">
        <f t="array" ref="L2248">SUMPRODUCT(([1]OUT_FinalEnergyCons!$B$4:$B$10000="var_ncap")*1, (ISNUMBER(SEARCH("RH*-SHPLTBR",[1]OUT_FinalEnergyCons!$A$4:$A$10000)))*1,[1]OUT_FinalEnergyCons!J$4:J$10000)</f>
        <v>1.5185510858143696E-2</v>
      </c>
      <c r="M2248" s="1" cm="1">
        <f t="array" ref="M2248">SUMPRODUCT(([1]OUT_FinalEnergyCons!$B$4:$B$10000="var_ncap")*1, (ISNUMBER(SEARCH("RH*-SHPLTBR",[1]OUT_FinalEnergyCons!$A$4:$A$10000)))*1,[1]OUT_FinalEnergyCons!K$4:K$10000)</f>
        <v>0.18644573679930015</v>
      </c>
      <c r="N2248" s="1" cm="1">
        <f t="array" ref="N2248">SUMPRODUCT(([1]OUT_FinalEnergyCons!$B$4:$B$10000="var_ncap")*1, (ISNUMBER(SEARCH("RH*-SHPLTBR",[1]OUT_FinalEnergyCons!$A$4:$A$10000)))*1,[1]OUT_FinalEnergyCons!L$4:L$10000)</f>
        <v>7.1504807943988211E-2</v>
      </c>
      <c r="O2248" s="1" cm="1">
        <f t="array" ref="O2248">SUMPRODUCT(([1]OUT_FinalEnergyCons!$B$4:$B$10000="var_ncap")*1, (ISNUMBER(SEARCH("RH*-SHPLTBR",[1]OUT_FinalEnergyCons!$A$4:$A$10000)))*1,[1]OUT_FinalEnergyCons!M$4:M$10000)</f>
        <v>3.0549493883878915E-2</v>
      </c>
      <c r="P2248" s="1" cm="1">
        <f t="array" ref="P2248">SUMPRODUCT(([1]OUT_FinalEnergyCons!$B$4:$B$10000="var_ncap")*1, (ISNUMBER(SEARCH("RH*-SHPLTBR",[1]OUT_FinalEnergyCons!$A$4:$A$10000)))*1,[1]OUT_FinalEnergyCons!N$4:N$10000)</f>
        <v>0.17673548366040936</v>
      </c>
      <c r="Q2248" s="1" cm="1">
        <f t="array" ref="Q2248">SUMPRODUCT(([1]OUT_FinalEnergyCons!$B$4:$B$10000="var_ncap")*1, (ISNUMBER(SEARCH("RH*-SHPLTBR",[1]OUT_FinalEnergyCons!$A$4:$A$10000)))*1,[1]OUT_FinalEnergyCons!O$4:O$10000)</f>
        <v>8.517897136225068E-2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1.5193728861115201E-4</v>
      </c>
      <c r="G2249" s="1">
        <f t="shared" si="2272"/>
        <v>2.3767299714404031E-2</v>
      </c>
      <c r="H2249" s="1">
        <f t="shared" si="2272"/>
        <v>1.2923444101331121E-3</v>
      </c>
      <c r="I2249" s="1">
        <f t="shared" si="2272"/>
        <v>6.6288486289164809E-4</v>
      </c>
      <c r="J2249" s="1">
        <f t="shared" si="2272"/>
        <v>9.8823517288683327E-2</v>
      </c>
      <c r="K2249" s="1">
        <f t="shared" si="2272"/>
        <v>0.23837712364339719</v>
      </c>
      <c r="L2249" s="1">
        <f t="shared" si="2272"/>
        <v>0.1313218193246635</v>
      </c>
      <c r="M2249" s="1">
        <f t="shared" si="2272"/>
        <v>0.29553343195053072</v>
      </c>
      <c r="N2249" s="1">
        <f t="shared" si="2272"/>
        <v>0.20724386704196252</v>
      </c>
      <c r="O2249" s="1">
        <f t="shared" si="2272"/>
        <v>0.14192229874340356</v>
      </c>
      <c r="P2249" s="1">
        <f>P2250</f>
        <v>0.29897810980190631</v>
      </c>
      <c r="Q2249" s="1">
        <f>Q2250</f>
        <v>0.18750616762014283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1.5193728861115201E-4</v>
      </c>
      <c r="G2250" s="1" cm="1">
        <f t="array" ref="G2250">SUMPRODUCT(([1]OUT_FinalEnergyCons!$B$4:$B$10000="var_ncap")*1, (ISNUMBER(SEARCH("RH*-SHSOLBR",[1]OUT_FinalEnergyCons!$A$4:$A$10000)))*1,[1]OUT_FinalEnergyCons!E$4:E$10000)</f>
        <v>2.3767299714404031E-2</v>
      </c>
      <c r="H2250" s="1" cm="1">
        <f t="array" ref="H2250">SUMPRODUCT(([1]OUT_FinalEnergyCons!$B$4:$B$10000="var_ncap")*1, (ISNUMBER(SEARCH("RH*-SHSOLBR",[1]OUT_FinalEnergyCons!$A$4:$A$10000)))*1,[1]OUT_FinalEnergyCons!F$4:F$10000)</f>
        <v>1.2923444101331121E-3</v>
      </c>
      <c r="I2250" s="1" cm="1">
        <f t="array" ref="I2250">SUMPRODUCT(([1]OUT_FinalEnergyCons!$B$4:$B$10000="var_ncap")*1, (ISNUMBER(SEARCH("RH*-SHSOLBR",[1]OUT_FinalEnergyCons!$A$4:$A$10000)))*1,[1]OUT_FinalEnergyCons!G$4:G$10000)</f>
        <v>6.6288486289164809E-4</v>
      </c>
      <c r="J2250" s="1" cm="1">
        <f t="array" ref="J2250">SUMPRODUCT(([1]OUT_FinalEnergyCons!$B$4:$B$10000="var_ncap")*1, (ISNUMBER(SEARCH("RH*-SHSOLBR",[1]OUT_FinalEnergyCons!$A$4:$A$10000)))*1,[1]OUT_FinalEnergyCons!H$4:H$10000)</f>
        <v>9.8823517288683327E-2</v>
      </c>
      <c r="K2250" s="1" cm="1">
        <f t="array" ref="K2250">SUMPRODUCT(([1]OUT_FinalEnergyCons!$B$4:$B$10000="var_ncap")*1, (ISNUMBER(SEARCH("RH*-SHSOLBR",[1]OUT_FinalEnergyCons!$A$4:$A$10000)))*1,[1]OUT_FinalEnergyCons!I$4:I$10000)</f>
        <v>0.23837712364339719</v>
      </c>
      <c r="L2250" s="1" cm="1">
        <f t="array" ref="L2250">SUMPRODUCT(([1]OUT_FinalEnergyCons!$B$4:$B$10000="var_ncap")*1, (ISNUMBER(SEARCH("RH*-SHSOLBR",[1]OUT_FinalEnergyCons!$A$4:$A$10000)))*1,[1]OUT_FinalEnergyCons!J$4:J$10000)</f>
        <v>0.1313218193246635</v>
      </c>
      <c r="M2250" s="1" cm="1">
        <f t="array" ref="M2250">SUMPRODUCT(([1]OUT_FinalEnergyCons!$B$4:$B$10000="var_ncap")*1, (ISNUMBER(SEARCH("RH*-SHSOLBR",[1]OUT_FinalEnergyCons!$A$4:$A$10000)))*1,[1]OUT_FinalEnergyCons!K$4:K$10000)</f>
        <v>0.29553343195053072</v>
      </c>
      <c r="N2250" s="1" cm="1">
        <f t="array" ref="N2250">SUMPRODUCT(([1]OUT_FinalEnergyCons!$B$4:$B$10000="var_ncap")*1, (ISNUMBER(SEARCH("RH*-SHSOLBR",[1]OUT_FinalEnergyCons!$A$4:$A$10000)))*1,[1]OUT_FinalEnergyCons!L$4:L$10000)</f>
        <v>0.20724386704196252</v>
      </c>
      <c r="O2250" s="1" cm="1">
        <f t="array" ref="O2250">SUMPRODUCT(([1]OUT_FinalEnergyCons!$B$4:$B$10000="var_ncap")*1, (ISNUMBER(SEARCH("RH*-SHSOLBR",[1]OUT_FinalEnergyCons!$A$4:$A$10000)))*1,[1]OUT_FinalEnergyCons!M$4:M$10000)</f>
        <v>0.14192229874340356</v>
      </c>
      <c r="P2250" s="1" cm="1">
        <f t="array" ref="P2250">SUMPRODUCT(([1]OUT_FinalEnergyCons!$B$4:$B$10000="var_ncap")*1, (ISNUMBER(SEARCH("RH*-SHSOLBR",[1]OUT_FinalEnergyCons!$A$4:$A$10000)))*1,[1]OUT_FinalEnergyCons!N$4:N$10000)</f>
        <v>0.29897810980190631</v>
      </c>
      <c r="Q2250" s="1" cm="1">
        <f t="array" ref="Q2250">SUMPRODUCT(([1]OUT_FinalEnergyCons!$B$4:$B$10000="var_ncap")*1, (ISNUMBER(SEARCH("RH*-SHSOLBR",[1]OUT_FinalEnergyCons!$A$4:$A$10000)))*1,[1]OUT_FinalEnergyCons!O$4:O$10000)</f>
        <v>0.18750616762014283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1.1269824409814022E-4</v>
      </c>
      <c r="G2253" s="1">
        <f t="shared" si="2274"/>
        <v>0.15816291780943234</v>
      </c>
      <c r="H2253" s="1">
        <f t="shared" si="2274"/>
        <v>0.30679620460681284</v>
      </c>
      <c r="I2253" s="1">
        <f t="shared" si="2274"/>
        <v>0.23216685769066672</v>
      </c>
      <c r="J2253" s="1">
        <f t="shared" si="2274"/>
        <v>0.83665665620349139</v>
      </c>
      <c r="K2253" s="1">
        <f t="shared" si="2274"/>
        <v>0.94428840376010026</v>
      </c>
      <c r="L2253" s="1">
        <f t="shared" ref="L2253:O2253" si="2275">SUM(L2254,L2257,L2259,L2262,L2264,L2266,L2268,L2270)</f>
        <v>0.56893595744698</v>
      </c>
      <c r="M2253" s="1">
        <f t="shared" si="2275"/>
        <v>0.98174602803700561</v>
      </c>
      <c r="N2253" s="1">
        <f t="shared" si="2275"/>
        <v>0.55371883942985756</v>
      </c>
      <c r="O2253" s="1">
        <f t="shared" si="2275"/>
        <v>0.38447937905079749</v>
      </c>
      <c r="P2253" s="1">
        <f>SUM(P2254,P2257,P2259,P2262,P2264,P2266,P2268,P2270)</f>
        <v>0.93669954012262224</v>
      </c>
      <c r="Q2253" s="1">
        <f>SUM(Q2254,Q2257,Q2259,Q2262,Q2264,Q2266,Q2268,Q2270)</f>
        <v>0.56401895125876134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1.1269824409814022E-4</v>
      </c>
      <c r="G2254" s="1">
        <f t="shared" si="2276"/>
        <v>6.8226593596260099E-2</v>
      </c>
      <c r="H2254" s="1">
        <f t="shared" si="2276"/>
        <v>0.10114277685336989</v>
      </c>
      <c r="I2254" s="1">
        <f t="shared" si="2276"/>
        <v>0.21701143586333746</v>
      </c>
      <c r="J2254" s="1">
        <f t="shared" si="2276"/>
        <v>0.58121687275340772</v>
      </c>
      <c r="K2254" s="1">
        <f t="shared" si="2276"/>
        <v>0.4796339526328709</v>
      </c>
      <c r="L2254" s="1">
        <f t="shared" ref="L2254:O2254" si="2277">SUM(L2255:L2256)</f>
        <v>0.18242487969709925</v>
      </c>
      <c r="M2254" s="1">
        <f t="shared" si="2277"/>
        <v>0.58892825468844301</v>
      </c>
      <c r="N2254" s="1">
        <f t="shared" si="2277"/>
        <v>0.54711078207133246</v>
      </c>
      <c r="O2254" s="1">
        <f t="shared" si="2277"/>
        <v>0.35130890852257912</v>
      </c>
      <c r="P2254" s="1">
        <f>SUM(P2255:P2256)</f>
        <v>0.51461774554828243</v>
      </c>
      <c r="Q2254" s="1">
        <f>SUM(Q2255:Q2256)</f>
        <v>0.55455230207514317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1.0468553650116599E-4</v>
      </c>
      <c r="G2255" s="1" cm="1">
        <f t="array" ref="G2255">SUMPRODUCT(([1]OUT_FinalEnergyCons!$B$4:$B$10000="var_ncap")*1,(ISNUMBER(SEARCH("RH*-WHELCBR",[1]OUT_FinalEnergyCons!$A$4:$A$10000)))*1,[1]OUT_FinalEnergyCons!E$4:E$10000)</f>
        <v>3.5383105612519401E-2</v>
      </c>
      <c r="H2255" s="1" cm="1">
        <f t="array" ref="H2255">SUMPRODUCT(([1]OUT_FinalEnergyCons!$B$4:$B$10000="var_ncap")*1,(ISNUMBER(SEARCH("RH*-WHELCBR",[1]OUT_FinalEnergyCons!$A$4:$A$10000)))*1,[1]OUT_FinalEnergyCons!F$4:F$10000)</f>
        <v>2.3732381217894399E-5</v>
      </c>
      <c r="I2255" s="1" cm="1">
        <f t="array" ref="I2255">SUMPRODUCT(([1]OUT_FinalEnergyCons!$B$4:$B$10000="var_ncap")*1,(ISNUMBER(SEARCH("RH*-WHELCBR",[1]OUT_FinalEnergyCons!$A$4:$A$10000)))*1,[1]OUT_FinalEnergyCons!G$4:G$10000)</f>
        <v>4.80205378414448E-5</v>
      </c>
      <c r="J2255" s="1" cm="1">
        <f t="array" ref="J2255">SUMPRODUCT(([1]OUT_FinalEnergyCons!$B$4:$B$10000="var_ncap")*1,(ISNUMBER(SEARCH("RH*-WHELCBR",[1]OUT_FinalEnergyCons!$A$4:$A$10000)))*1,[1]OUT_FinalEnergyCons!H$4:H$10000)</f>
        <v>6.7886195979732694E-2</v>
      </c>
      <c r="K2255" s="1" cm="1">
        <f t="array" ref="K2255">SUMPRODUCT(([1]OUT_FinalEnergyCons!$B$4:$B$10000="var_ncap")*1,(ISNUMBER(SEARCH("RH*-WHELCBR",[1]OUT_FinalEnergyCons!$A$4:$A$10000)))*1,[1]OUT_FinalEnergyCons!I$4:I$10000)</f>
        <v>3.5080327534566899E-2</v>
      </c>
      <c r="L2255" s="1" cm="1">
        <f t="array" ref="L2255">SUMPRODUCT(([1]OUT_FinalEnergyCons!$B$4:$B$10000="var_ncap")*1,(ISNUMBER(SEARCH("RH*-WHELCBR",[1]OUT_FinalEnergyCons!$A$4:$A$10000)))*1,[1]OUT_FinalEnergyCons!J$4:J$10000)</f>
        <v>1.23696679212577E-5</v>
      </c>
      <c r="M2255" s="1" cm="1">
        <f t="array" ref="M2255">SUMPRODUCT(([1]OUT_FinalEnergyCons!$B$4:$B$10000="var_ncap")*1,(ISNUMBER(SEARCH("RH*-WHELCBR",[1]OUT_FinalEnergyCons!$A$4:$A$10000)))*1,[1]OUT_FinalEnergyCons!K$4:K$10000)</f>
        <v>6.97355229605751E-2</v>
      </c>
      <c r="N2255" s="1" cm="1">
        <f t="array" ref="N2255">SUMPRODUCT(([1]OUT_FinalEnergyCons!$B$4:$B$10000="var_ncap")*1,(ISNUMBER(SEARCH("RH*-WHELCBR",[1]OUT_FinalEnergyCons!$A$4:$A$10000)))*1,[1]OUT_FinalEnergyCons!L$4:L$10000)</f>
        <v>4.2220596459431402E-2</v>
      </c>
      <c r="O2255" s="1" cm="1">
        <f t="array" ref="O2255">SUMPRODUCT(([1]OUT_FinalEnergyCons!$B$4:$B$10000="var_ncap")*1,(ISNUMBER(SEARCH("RH*-WHELCBR",[1]OUT_FinalEnergyCons!$A$4:$A$10000)))*1,[1]OUT_FinalEnergyCons!M$4:M$10000)</f>
        <v>7.4418880675581098E-2</v>
      </c>
      <c r="P2255" s="1" cm="1">
        <f t="array" ref="P2255">SUMPRODUCT(([1]OUT_FinalEnergyCons!$B$4:$B$10000="var_ncap")*1,(ISNUMBER(SEARCH("RH*-WHELCBR",[1]OUT_FinalEnergyCons!$A$4:$A$10000)))*1,[1]OUT_FinalEnergyCons!N$4:N$10000)</f>
        <v>7.3604552449288402E-2</v>
      </c>
      <c r="Q2255" s="1" cm="1">
        <f t="array" ref="Q2255">SUMPRODUCT(([1]OUT_FinalEnergyCons!$B$4:$B$10000="var_ncap")*1,(ISNUMBER(SEARCH("RH*-WHELCBR",[1]OUT_FinalEnergyCons!$A$4:$A$10000)))*1,[1]OUT_FinalEnergyCons!O$4:O$10000)</f>
        <v>4.9179282706717203E-4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8.0127075969742196E-6</v>
      </c>
      <c r="G2256" s="1" cm="1">
        <f t="array" ref="G2256">SUMPRODUCT(([1]OUT_FinalEnergyCons!$B$4:$B$10000="var_ncap")*1,ISNUMBER(SEARCH("RH*-WHELCHP",[1]OUT_FinalEnergyCons!$A$4:$A$10000))*1,[1]OUT_FinalEnergyCons!E$4:E$10000)</f>
        <v>3.2843487983740698E-2</v>
      </c>
      <c r="H2256" s="1" cm="1">
        <f t="array" ref="H2256">SUMPRODUCT(([1]OUT_FinalEnergyCons!$B$4:$B$10000="var_ncap")*1,ISNUMBER(SEARCH("RH*-WHELCHP",[1]OUT_FinalEnergyCons!$A$4:$A$10000))*1,[1]OUT_FinalEnergyCons!F$4:F$10000)</f>
        <v>0.101119044472152</v>
      </c>
      <c r="I2256" s="1" cm="1">
        <f t="array" ref="I2256">SUMPRODUCT(([1]OUT_FinalEnergyCons!$B$4:$B$10000="var_ncap")*1,ISNUMBER(SEARCH("RH*-WHELCHP",[1]OUT_FinalEnergyCons!$A$4:$A$10000))*1,[1]OUT_FinalEnergyCons!G$4:G$10000)</f>
        <v>0.21696341532549601</v>
      </c>
      <c r="J2256" s="1" cm="1">
        <f t="array" ref="J2256">SUMPRODUCT(([1]OUT_FinalEnergyCons!$B$4:$B$10000="var_ncap")*1,ISNUMBER(SEARCH("RH*-WHELCHP",[1]OUT_FinalEnergyCons!$A$4:$A$10000))*1,[1]OUT_FinalEnergyCons!H$4:H$10000)</f>
        <v>0.51333067677367505</v>
      </c>
      <c r="K2256" s="1" cm="1">
        <f t="array" ref="K2256">SUMPRODUCT(([1]OUT_FinalEnergyCons!$B$4:$B$10000="var_ncap")*1,ISNUMBER(SEARCH("RH*-WHELCHP",[1]OUT_FinalEnergyCons!$A$4:$A$10000))*1,[1]OUT_FinalEnergyCons!I$4:I$10000)</f>
        <v>0.44455362509830398</v>
      </c>
      <c r="L2256" s="1" cm="1">
        <f t="array" ref="L2256">SUMPRODUCT(([1]OUT_FinalEnergyCons!$B$4:$B$10000="var_ncap")*1,ISNUMBER(SEARCH("RH*-WHELCHP",[1]OUT_FinalEnergyCons!$A$4:$A$10000))*1,[1]OUT_FinalEnergyCons!J$4:J$10000)</f>
        <v>0.18241251002917799</v>
      </c>
      <c r="M2256" s="1" cm="1">
        <f t="array" ref="M2256">SUMPRODUCT(([1]OUT_FinalEnergyCons!$B$4:$B$10000="var_ncap")*1,ISNUMBER(SEARCH("RH*-WHELCHP",[1]OUT_FinalEnergyCons!$A$4:$A$10000))*1,[1]OUT_FinalEnergyCons!K$4:K$10000)</f>
        <v>0.51919273172786795</v>
      </c>
      <c r="N2256" s="1" cm="1">
        <f t="array" ref="N2256">SUMPRODUCT(([1]OUT_FinalEnergyCons!$B$4:$B$10000="var_ncap")*1,ISNUMBER(SEARCH("RH*-WHELCHP",[1]OUT_FinalEnergyCons!$A$4:$A$10000))*1,[1]OUT_FinalEnergyCons!L$4:L$10000)</f>
        <v>0.50489018561190102</v>
      </c>
      <c r="O2256" s="1" cm="1">
        <f t="array" ref="O2256">SUMPRODUCT(([1]OUT_FinalEnergyCons!$B$4:$B$10000="var_ncap")*1,ISNUMBER(SEARCH("RH*-WHELCHP",[1]OUT_FinalEnergyCons!$A$4:$A$10000))*1,[1]OUT_FinalEnergyCons!M$4:M$10000)</f>
        <v>0.27689002784699801</v>
      </c>
      <c r="P2256" s="1" cm="1">
        <f t="array" ref="P2256">SUMPRODUCT(([1]OUT_FinalEnergyCons!$B$4:$B$10000="var_ncap")*1,ISNUMBER(SEARCH("RH*-WHELCHP",[1]OUT_FinalEnergyCons!$A$4:$A$10000))*1,[1]OUT_FinalEnergyCons!N$4:N$10000)</f>
        <v>0.44101319309899401</v>
      </c>
      <c r="Q2256" s="1" cm="1">
        <f t="array" ref="Q2256">SUMPRODUCT(([1]OUT_FinalEnergyCons!$B$4:$B$10000="var_ncap")*1,ISNUMBER(SEARCH("RH*-WHELCHP",[1]OUT_FinalEnergyCons!$A$4:$A$10000))*1,[1]OUT_FinalEnergyCons!O$4:O$10000)</f>
        <v>0.55406050924807604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5.8389217679805999E-6</v>
      </c>
      <c r="H2257" s="1">
        <f t="shared" si="2278"/>
        <v>3.22715492673883E-6</v>
      </c>
      <c r="I2257" s="1">
        <f t="shared" si="2278"/>
        <v>3.16280171205174E-6</v>
      </c>
      <c r="J2257" s="1">
        <f t="shared" si="2278"/>
        <v>1.45837769221206E-4</v>
      </c>
      <c r="K2257" s="1">
        <f t="shared" si="2278"/>
        <v>1.73995039666909E-4</v>
      </c>
      <c r="L2257" s="1">
        <f t="shared" si="2278"/>
        <v>7.4223119082482396E-6</v>
      </c>
      <c r="M2257" s="1">
        <f t="shared" si="2278"/>
        <v>0</v>
      </c>
      <c r="N2257" s="1">
        <f t="shared" si="2278"/>
        <v>2.6466517861770198E-4</v>
      </c>
      <c r="O2257" s="1">
        <f t="shared" si="2278"/>
        <v>4.3620249892854198E-5</v>
      </c>
      <c r="P2257" s="1">
        <f>P2258</f>
        <v>1.0118633978139299E-4</v>
      </c>
      <c r="Q2257" s="1">
        <f>Q2258</f>
        <v>1.82560430573549E-4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5.8389217679805999E-6</v>
      </c>
      <c r="H2258" s="1" cm="1">
        <f t="array" ref="H2258">SUMPRODUCT(([1]OUT_FinalEnergyCons!$B$4:$B$10000="var_ncap")*1, (ISNUMBER(SEARCH("RH*-WHLFOBR",[1]OUT_FinalEnergyCons!$A$4:$A$10000)))*1,[1]OUT_FinalEnergyCons!F$4:F$10000)</f>
        <v>3.22715492673883E-6</v>
      </c>
      <c r="I2258" s="1" cm="1">
        <f t="array" ref="I2258">SUMPRODUCT(([1]OUT_FinalEnergyCons!$B$4:$B$10000="var_ncap")*1, (ISNUMBER(SEARCH("RH*-WHLFOBR",[1]OUT_FinalEnergyCons!$A$4:$A$10000)))*1,[1]OUT_FinalEnergyCons!G$4:G$10000)</f>
        <v>3.16280171205174E-6</v>
      </c>
      <c r="J2258" s="1" cm="1">
        <f t="array" ref="J2258">SUMPRODUCT(([1]OUT_FinalEnergyCons!$B$4:$B$10000="var_ncap")*1, (ISNUMBER(SEARCH("RH*-WHLFOBR",[1]OUT_FinalEnergyCons!$A$4:$A$10000)))*1,[1]OUT_FinalEnergyCons!H$4:H$10000)</f>
        <v>1.45837769221206E-4</v>
      </c>
      <c r="K2258" s="1" cm="1">
        <f t="array" ref="K2258">SUMPRODUCT(([1]OUT_FinalEnergyCons!$B$4:$B$10000="var_ncap")*1, (ISNUMBER(SEARCH("RH*-WHLFOBR",[1]OUT_FinalEnergyCons!$A$4:$A$10000)))*1,[1]OUT_FinalEnergyCons!I$4:I$10000)</f>
        <v>1.73995039666909E-4</v>
      </c>
      <c r="L2258" s="1" cm="1">
        <f t="array" ref="L2258">SUMPRODUCT(([1]OUT_FinalEnergyCons!$B$4:$B$10000="var_ncap")*1, (ISNUMBER(SEARCH("RH*-WHLFOBR",[1]OUT_FinalEnergyCons!$A$4:$A$10000)))*1,[1]OUT_FinalEnergyCons!J$4:J$10000)</f>
        <v>7.4223119082482396E-6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2.6466517861770198E-4</v>
      </c>
      <c r="O2258" s="1" cm="1">
        <f t="array" ref="O2258">SUMPRODUCT(([1]OUT_FinalEnergyCons!$B$4:$B$10000="var_ncap")*1, (ISNUMBER(SEARCH("RH*-WHLFOBR",[1]OUT_FinalEnergyCons!$A$4:$A$10000)))*1,[1]OUT_FinalEnergyCons!M$4:M$10000)</f>
        <v>4.3620249892854198E-5</v>
      </c>
      <c r="P2258" s="1" cm="1">
        <f t="array" ref="P2258">SUMPRODUCT(([1]OUT_FinalEnergyCons!$B$4:$B$10000="var_ncap")*1, (ISNUMBER(SEARCH("RH*-WHLFOBR",[1]OUT_FinalEnergyCons!$A$4:$A$10000)))*1,[1]OUT_FinalEnergyCons!N$4:N$10000)</f>
        <v>1.0118633978139299E-4</v>
      </c>
      <c r="Q2258" s="1" cm="1">
        <f t="array" ref="Q2258">SUMPRODUCT(([1]OUT_FinalEnergyCons!$B$4:$B$10000="var_ncap")*1, (ISNUMBER(SEARCH("RH*-WHLFOBR",[1]OUT_FinalEnergyCons!$A$4:$A$10000)))*1,[1]OUT_FinalEnergyCons!O$4:O$10000)</f>
        <v>1.82560430573549E-4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3.3833204213961198E-5</v>
      </c>
      <c r="H2259" s="1">
        <f t="shared" si="2279"/>
        <v>0.20561382275150938</v>
      </c>
      <c r="I2259" s="1">
        <f t="shared" si="2279"/>
        <v>1.4696328995108603E-2</v>
      </c>
      <c r="J2259" s="1">
        <f t="shared" si="2279"/>
        <v>0.18491103294107589</v>
      </c>
      <c r="K2259" s="1">
        <f t="shared" si="2279"/>
        <v>9.2205158335451828E-3</v>
      </c>
      <c r="L2259" s="1">
        <f t="shared" ref="L2259:O2259" si="2280">SUM(L2260:L2261)</f>
        <v>4.6792687311366321E-2</v>
      </c>
      <c r="M2259" s="1">
        <f t="shared" si="2280"/>
        <v>6.6427046904179665E-2</v>
      </c>
      <c r="N2259" s="1">
        <f t="shared" si="2280"/>
        <v>3.1287238718766246E-3</v>
      </c>
      <c r="O2259" s="1">
        <f t="shared" si="2280"/>
        <v>3.2195393246224738E-2</v>
      </c>
      <c r="P2259" s="1">
        <f>SUM(P2260:P2261)</f>
        <v>5.7299768664567499E-2</v>
      </c>
      <c r="Q2259" s="1">
        <f>SUM(Q2260:Q2261)</f>
        <v>4.664893470557826E-3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1.52256197934295E-5</v>
      </c>
      <c r="H2260" s="1" cm="1">
        <f t="array" ref="H2260">SUMPRODUCT(([1]OUT_FinalEnergyCons!$B$4:$B$10000="var_ncap")*1, (ISNUMBER(SEARCH("RH*-WHNGABR",[1]OUT_FinalEnergyCons!$A$4:$A$10000)))*1,[1]OUT_FinalEnergyCons!F$4:F$10000)</f>
        <v>0.20440012886512199</v>
      </c>
      <c r="I2260" s="1" cm="1">
        <f t="array" ref="I2260">SUMPRODUCT(([1]OUT_FinalEnergyCons!$B$4:$B$10000="var_ncap")*1, (ISNUMBER(SEARCH("RH*-WHNGABR",[1]OUT_FinalEnergyCons!$A$4:$A$10000)))*1,[1]OUT_FinalEnergyCons!G$4:G$10000)</f>
        <v>1.46694983699711E-2</v>
      </c>
      <c r="J2260" s="1" cm="1">
        <f t="array" ref="J2260">SUMPRODUCT(([1]OUT_FinalEnergyCons!$B$4:$B$10000="var_ncap")*1, (ISNUMBER(SEARCH("RH*-WHNGABR",[1]OUT_FinalEnergyCons!$A$4:$A$10000)))*1,[1]OUT_FinalEnergyCons!H$4:H$10000)</f>
        <v>0.13316402826064799</v>
      </c>
      <c r="K2260" s="1" cm="1">
        <f t="array" ref="K2260">SUMPRODUCT(([1]OUT_FinalEnergyCons!$B$4:$B$10000="var_ncap")*1, (ISNUMBER(SEARCH("RH*-WHNGABR",[1]OUT_FinalEnergyCons!$A$4:$A$10000)))*1,[1]OUT_FinalEnergyCons!I$4:I$10000)</f>
        <v>9.1643599506073398E-3</v>
      </c>
      <c r="L2260" s="1" cm="1">
        <f t="array" ref="L2260">SUMPRODUCT(([1]OUT_FinalEnergyCons!$B$4:$B$10000="var_ncap")*1, (ISNUMBER(SEARCH("RH*-WHNGABR",[1]OUT_FinalEnergyCons!$A$4:$A$10000)))*1,[1]OUT_FinalEnergyCons!J$4:J$10000)</f>
        <v>8.4296456360671203E-3</v>
      </c>
      <c r="M2260" s="1" cm="1">
        <f t="array" ref="M2260">SUMPRODUCT(([1]OUT_FinalEnergyCons!$B$4:$B$10000="var_ncap")*1, (ISNUMBER(SEARCH("RH*-WHNGABR",[1]OUT_FinalEnergyCons!$A$4:$A$10000)))*1,[1]OUT_FinalEnergyCons!K$4:K$10000)</f>
        <v>5.6527283466986399E-2</v>
      </c>
      <c r="N2260" s="1" cm="1">
        <f t="array" ref="N2260">SUMPRODUCT(([1]OUT_FinalEnergyCons!$B$4:$B$10000="var_ncap")*1, (ISNUMBER(SEARCH("RH*-WHNGABR",[1]OUT_FinalEnergyCons!$A$4:$A$10000)))*1,[1]OUT_FinalEnergyCons!L$4:L$10000)</f>
        <v>1.47855045507449E-5</v>
      </c>
      <c r="O2260" s="1" cm="1">
        <f t="array" ref="O2260">SUMPRODUCT(([1]OUT_FinalEnergyCons!$B$4:$B$10000="var_ncap")*1, (ISNUMBER(SEARCH("RH*-WHNGABR",[1]OUT_FinalEnergyCons!$A$4:$A$10000)))*1,[1]OUT_FinalEnergyCons!M$4:M$10000)</f>
        <v>4.2957419582638303E-5</v>
      </c>
      <c r="P2260" s="1" cm="1">
        <f t="array" ref="P2260">SUMPRODUCT(([1]OUT_FinalEnergyCons!$B$4:$B$10000="var_ncap")*1, (ISNUMBER(SEARCH("RH*-WHNGABR",[1]OUT_FinalEnergyCons!$A$4:$A$10000)))*1,[1]OUT_FinalEnergyCons!N$4:N$10000)</f>
        <v>4.6983935182236501E-2</v>
      </c>
      <c r="Q2260" s="1" cm="1">
        <f t="array" ref="Q2260">SUMPRODUCT(([1]OUT_FinalEnergyCons!$B$4:$B$10000="var_ncap")*1, (ISNUMBER(SEARCH("RH*-WHNGABR",[1]OUT_FinalEnergyCons!$A$4:$A$10000)))*1,[1]OUT_FinalEnergyCons!O$4:O$10000)</f>
        <v>4.5632022384746598E-4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1.86075844205317E-5</v>
      </c>
      <c r="H2261" s="1" cm="1">
        <f t="array" ref="H2261">SUMPRODUCT(([1]OUT_FinalEnergyCons!$B$4:$B$10000="var_ncap")*1,ISNUMBER(SEARCH("RH*-WHngahp",[1]OUT_FinalEnergyCons!$A$4:$A$10000))*1,[1]OUT_FinalEnergyCons!F$4:F$10000)</f>
        <v>1.21369388638739E-3</v>
      </c>
      <c r="I2261" s="1" cm="1">
        <f t="array" ref="I2261">SUMPRODUCT(([1]OUT_FinalEnergyCons!$B$4:$B$10000="var_ncap")*1,ISNUMBER(SEARCH("RH*-WHngahp",[1]OUT_FinalEnergyCons!$A$4:$A$10000))*1,[1]OUT_FinalEnergyCons!G$4:G$10000)</f>
        <v>2.6830625137502699E-5</v>
      </c>
      <c r="J2261" s="1" cm="1">
        <f t="array" ref="J2261">SUMPRODUCT(([1]OUT_FinalEnergyCons!$B$4:$B$10000="var_ncap")*1,ISNUMBER(SEARCH("RH*-WHngahp",[1]OUT_FinalEnergyCons!$A$4:$A$10000))*1,[1]OUT_FinalEnergyCons!H$4:H$10000)</f>
        <v>5.1747004680427901E-2</v>
      </c>
      <c r="K2261" s="1" cm="1">
        <f t="array" ref="K2261">SUMPRODUCT(([1]OUT_FinalEnergyCons!$B$4:$B$10000="var_ncap")*1,ISNUMBER(SEARCH("RH*-WHngahp",[1]OUT_FinalEnergyCons!$A$4:$A$10000))*1,[1]OUT_FinalEnergyCons!I$4:I$10000)</f>
        <v>5.6155882937843498E-5</v>
      </c>
      <c r="L2261" s="1" cm="1">
        <f t="array" ref="L2261">SUMPRODUCT(([1]OUT_FinalEnergyCons!$B$4:$B$10000="var_ncap")*1,ISNUMBER(SEARCH("RH*-WHngahp",[1]OUT_FinalEnergyCons!$A$4:$A$10000))*1,[1]OUT_FinalEnergyCons!J$4:J$10000)</f>
        <v>3.8363041675299199E-2</v>
      </c>
      <c r="M2261" s="1" cm="1">
        <f t="array" ref="M2261">SUMPRODUCT(([1]OUT_FinalEnergyCons!$B$4:$B$10000="var_ncap")*1,ISNUMBER(SEARCH("RH*-WHngahp",[1]OUT_FinalEnergyCons!$A$4:$A$10000))*1,[1]OUT_FinalEnergyCons!K$4:K$10000)</f>
        <v>9.8997634371932701E-3</v>
      </c>
      <c r="N2261" s="1" cm="1">
        <f t="array" ref="N2261">SUMPRODUCT(([1]OUT_FinalEnergyCons!$B$4:$B$10000="var_ncap")*1,ISNUMBER(SEARCH("RH*-WHngahp",[1]OUT_FinalEnergyCons!$A$4:$A$10000))*1,[1]OUT_FinalEnergyCons!L$4:L$10000)</f>
        <v>3.1139383673258799E-3</v>
      </c>
      <c r="O2261" s="1" cm="1">
        <f t="array" ref="O2261">SUMPRODUCT(([1]OUT_FinalEnergyCons!$B$4:$B$10000="var_ncap")*1,ISNUMBER(SEARCH("RH*-WHngahp",[1]OUT_FinalEnergyCons!$A$4:$A$10000))*1,[1]OUT_FinalEnergyCons!M$4:M$10000)</f>
        <v>3.2152435826642102E-2</v>
      </c>
      <c r="P2261" s="1" cm="1">
        <f t="array" ref="P2261">SUMPRODUCT(([1]OUT_FinalEnergyCons!$B$4:$B$10000="var_ncap")*1,ISNUMBER(SEARCH("RH*-WHngahp",[1]OUT_FinalEnergyCons!$A$4:$A$10000))*1,[1]OUT_FinalEnergyCons!N$4:N$10000)</f>
        <v>1.0315833482331E-2</v>
      </c>
      <c r="Q2261" s="1" cm="1">
        <f t="array" ref="Q2261">SUMPRODUCT(([1]OUT_FinalEnergyCons!$B$4:$B$10000="var_ncap")*1,ISNUMBER(SEARCH("RH*-WHngahp",[1]OUT_FinalEnergyCons!$A$4:$A$10000))*1,[1]OUT_FinalEnergyCons!O$4:O$10000)</f>
        <v>4.2085732467103598E-3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5.1543258002359196E-3</v>
      </c>
      <c r="H2264" s="1">
        <f t="shared" si="2282"/>
        <v>4.2938267273138998E-6</v>
      </c>
      <c r="I2264" s="1">
        <f t="shared" si="2282"/>
        <v>4.0443948350165101E-6</v>
      </c>
      <c r="J2264" s="1">
        <f t="shared" si="2282"/>
        <v>5.3058681581303301E-3</v>
      </c>
      <c r="K2264" s="1">
        <f t="shared" si="2282"/>
        <v>9.8000410075111104E-3</v>
      </c>
      <c r="L2264" s="1">
        <f t="shared" si="2282"/>
        <v>4.9317550198561301E-5</v>
      </c>
      <c r="M2264" s="1">
        <f t="shared" si="2282"/>
        <v>1.0915445757400199E-2</v>
      </c>
      <c r="N2264" s="1">
        <f t="shared" si="2282"/>
        <v>2.2455859209316399E-4</v>
      </c>
      <c r="O2264" s="1">
        <f t="shared" si="2282"/>
        <v>2.9720845022190699E-5</v>
      </c>
      <c r="P2264" s="1">
        <f>P2265</f>
        <v>6.313873276459E-3</v>
      </c>
      <c r="Q2264" s="1">
        <f>Q2265</f>
        <v>8.6300933472903104E-4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5.1543258002359196E-3</v>
      </c>
      <c r="H2265" s="1" cm="1">
        <f t="array" ref="H2265">SUMPRODUCT(([1]OUT_FinalEnergyCons!$B$4:$B$10000="var_ncap")*1, (ISNUMBER(SEARCH("RH*-WHWODBR",[1]OUT_FinalEnergyCons!$A$4:$A$10000)))*1,[1]OUT_FinalEnergyCons!F$4:F$10000)</f>
        <v>4.2938267273138998E-6</v>
      </c>
      <c r="I2265" s="1" cm="1">
        <f t="array" ref="I2265">SUMPRODUCT(([1]OUT_FinalEnergyCons!$B$4:$B$10000="var_ncap")*1, (ISNUMBER(SEARCH("RH*-WHWODBR",[1]OUT_FinalEnergyCons!$A$4:$A$10000)))*1,[1]OUT_FinalEnergyCons!G$4:G$10000)</f>
        <v>4.0443948350165101E-6</v>
      </c>
      <c r="J2265" s="1" cm="1">
        <f t="array" ref="J2265">SUMPRODUCT(([1]OUT_FinalEnergyCons!$B$4:$B$10000="var_ncap")*1, (ISNUMBER(SEARCH("RH*-WHWODBR",[1]OUT_FinalEnergyCons!$A$4:$A$10000)))*1,[1]OUT_FinalEnergyCons!H$4:H$10000)</f>
        <v>5.3058681581303301E-3</v>
      </c>
      <c r="K2265" s="1" cm="1">
        <f t="array" ref="K2265">SUMPRODUCT(([1]OUT_FinalEnergyCons!$B$4:$B$10000="var_ncap")*1, (ISNUMBER(SEARCH("RH*-WHWODBR",[1]OUT_FinalEnergyCons!$A$4:$A$10000)))*1,[1]OUT_FinalEnergyCons!I$4:I$10000)</f>
        <v>9.8000410075111104E-3</v>
      </c>
      <c r="L2265" s="1" cm="1">
        <f t="array" ref="L2265">SUMPRODUCT(([1]OUT_FinalEnergyCons!$B$4:$B$10000="var_ncap")*1, (ISNUMBER(SEARCH("RH*-WHWODBR",[1]OUT_FinalEnergyCons!$A$4:$A$10000)))*1,[1]OUT_FinalEnergyCons!J$4:J$10000)</f>
        <v>4.9317550198561301E-5</v>
      </c>
      <c r="M2265" s="1" cm="1">
        <f t="array" ref="M2265">SUMPRODUCT(([1]OUT_FinalEnergyCons!$B$4:$B$10000="var_ncap")*1, (ISNUMBER(SEARCH("RH*-WHWODBR",[1]OUT_FinalEnergyCons!$A$4:$A$10000)))*1,[1]OUT_FinalEnergyCons!K$4:K$10000)</f>
        <v>1.0915445757400199E-2</v>
      </c>
      <c r="N2265" s="1" cm="1">
        <f t="array" ref="N2265">SUMPRODUCT(([1]OUT_FinalEnergyCons!$B$4:$B$10000="var_ncap")*1, (ISNUMBER(SEARCH("RH*-WHWODBR",[1]OUT_FinalEnergyCons!$A$4:$A$10000)))*1,[1]OUT_FinalEnergyCons!L$4:L$10000)</f>
        <v>2.2455859209316399E-4</v>
      </c>
      <c r="O2265" s="1" cm="1">
        <f t="array" ref="O2265">SUMPRODUCT(([1]OUT_FinalEnergyCons!$B$4:$B$10000="var_ncap")*1, (ISNUMBER(SEARCH("RH*-WHWODBR",[1]OUT_FinalEnergyCons!$A$4:$A$10000)))*1,[1]OUT_FinalEnergyCons!M$4:M$10000)</f>
        <v>2.9720845022190699E-5</v>
      </c>
      <c r="P2265" s="1" cm="1">
        <f t="array" ref="P2265">SUMPRODUCT(([1]OUT_FinalEnergyCons!$B$4:$B$10000="var_ncap")*1, (ISNUMBER(SEARCH("RH*-WHWODBR",[1]OUT_FinalEnergyCons!$A$4:$A$10000)))*1,[1]OUT_FinalEnergyCons!N$4:N$10000)</f>
        <v>6.313873276459E-3</v>
      </c>
      <c r="Q2265" s="1" cm="1">
        <f t="array" ref="Q2265">SUMPRODUCT(([1]OUT_FinalEnergyCons!$B$4:$B$10000="var_ncap")*1, (ISNUMBER(SEARCH("RH*-WHWODBR",[1]OUT_FinalEnergyCons!$A$4:$A$10000)))*1,[1]OUT_FinalEnergyCons!O$4:O$10000)</f>
        <v>8.6300933472903104E-4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1.9817443501683901E-3</v>
      </c>
      <c r="H2266" s="1">
        <f t="shared" si="2283"/>
        <v>2.7461469729045998E-6</v>
      </c>
      <c r="I2266" s="1">
        <f t="shared" si="2283"/>
        <v>5.2113774812312499E-6</v>
      </c>
      <c r="J2266" s="1">
        <f t="shared" si="2283"/>
        <v>5.7249523422668296E-3</v>
      </c>
      <c r="K2266" s="1">
        <f t="shared" si="2283"/>
        <v>4.1474214299211899E-3</v>
      </c>
      <c r="L2266" s="1">
        <f t="shared" si="2283"/>
        <v>2.3543998422361401E-4</v>
      </c>
      <c r="M2266" s="1">
        <f t="shared" si="2283"/>
        <v>6.6464351174356498E-3</v>
      </c>
      <c r="N2266" s="1">
        <f t="shared" si="2283"/>
        <v>2.9593302794323701E-3</v>
      </c>
      <c r="O2266" s="1">
        <f t="shared" si="2283"/>
        <v>8.7624465947841305E-4</v>
      </c>
      <c r="P2266" s="1">
        <f>P2267</f>
        <v>6.5964555431637503E-3</v>
      </c>
      <c r="Q2266" s="1">
        <f>Q2267</f>
        <v>3.6324896035489999E-3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1.9817443501683901E-3</v>
      </c>
      <c r="H2267" s="1" cm="1">
        <f t="array" ref="H2267">SUMPRODUCT(([1]OUT_FinalEnergyCons!$B$4:$B$10000="var_ncap")*1, (ISNUMBER(SEARCH("RH*-WHPLTBR",[1]OUT_FinalEnergyCons!$A$4:$A$10000)))*1,[1]OUT_FinalEnergyCons!F$4:F$10000)</f>
        <v>2.7461469729045998E-6</v>
      </c>
      <c r="I2267" s="1" cm="1">
        <f t="array" ref="I2267">SUMPRODUCT(([1]OUT_FinalEnergyCons!$B$4:$B$10000="var_ncap")*1, (ISNUMBER(SEARCH("RH*-WHPLTBR",[1]OUT_FinalEnergyCons!$A$4:$A$10000)))*1,[1]OUT_FinalEnergyCons!G$4:G$10000)</f>
        <v>5.2113774812312499E-6</v>
      </c>
      <c r="J2267" s="1" cm="1">
        <f t="array" ref="J2267">SUMPRODUCT(([1]OUT_FinalEnergyCons!$B$4:$B$10000="var_ncap")*1, (ISNUMBER(SEARCH("RH*-WHPLTBR",[1]OUT_FinalEnergyCons!$A$4:$A$10000)))*1,[1]OUT_FinalEnergyCons!H$4:H$10000)</f>
        <v>5.7249523422668296E-3</v>
      </c>
      <c r="K2267" s="1" cm="1">
        <f t="array" ref="K2267">SUMPRODUCT(([1]OUT_FinalEnergyCons!$B$4:$B$10000="var_ncap")*1, (ISNUMBER(SEARCH("RH*-WHPLTBR",[1]OUT_FinalEnergyCons!$A$4:$A$10000)))*1,[1]OUT_FinalEnergyCons!I$4:I$10000)</f>
        <v>4.1474214299211899E-3</v>
      </c>
      <c r="L2267" s="1" cm="1">
        <f t="array" ref="L2267">SUMPRODUCT(([1]OUT_FinalEnergyCons!$B$4:$B$10000="var_ncap")*1, (ISNUMBER(SEARCH("RH*-WHPLTBR",[1]OUT_FinalEnergyCons!$A$4:$A$10000)))*1,[1]OUT_FinalEnergyCons!J$4:J$10000)</f>
        <v>2.3543998422361401E-4</v>
      </c>
      <c r="M2267" s="1" cm="1">
        <f t="array" ref="M2267">SUMPRODUCT(([1]OUT_FinalEnergyCons!$B$4:$B$10000="var_ncap")*1, (ISNUMBER(SEARCH("RH*-WHPLTBR",[1]OUT_FinalEnergyCons!$A$4:$A$10000)))*1,[1]OUT_FinalEnergyCons!K$4:K$10000)</f>
        <v>6.6464351174356498E-3</v>
      </c>
      <c r="N2267" s="1" cm="1">
        <f t="array" ref="N2267">SUMPRODUCT(([1]OUT_FinalEnergyCons!$B$4:$B$10000="var_ncap")*1, (ISNUMBER(SEARCH("RH*-WHPLTBR",[1]OUT_FinalEnergyCons!$A$4:$A$10000)))*1,[1]OUT_FinalEnergyCons!L$4:L$10000)</f>
        <v>2.9593302794323701E-3</v>
      </c>
      <c r="O2267" s="1" cm="1">
        <f t="array" ref="O2267">SUMPRODUCT(([1]OUT_FinalEnergyCons!$B$4:$B$10000="var_ncap")*1, (ISNUMBER(SEARCH("RH*-WHPLTBR",[1]OUT_FinalEnergyCons!$A$4:$A$10000)))*1,[1]OUT_FinalEnergyCons!M$4:M$10000)</f>
        <v>8.7624465947841305E-4</v>
      </c>
      <c r="P2267" s="1" cm="1">
        <f t="array" ref="P2267">SUMPRODUCT(([1]OUT_FinalEnergyCons!$B$4:$B$10000="var_ncap")*1, (ISNUMBER(SEARCH("RH*-WHPLTBR",[1]OUT_FinalEnergyCons!$A$4:$A$10000)))*1,[1]OUT_FinalEnergyCons!N$4:N$10000)</f>
        <v>6.5964555431637503E-3</v>
      </c>
      <c r="Q2267" s="1" cm="1">
        <f t="array" ref="Q2267">SUMPRODUCT(([1]OUT_FinalEnergyCons!$B$4:$B$10000="var_ncap")*1, (ISNUMBER(SEARCH("RH*-WHPLTBR",[1]OUT_FinalEnergyCons!$A$4:$A$10000)))*1,[1]OUT_FinalEnergyCons!O$4:O$10000)</f>
        <v>3.6324896035489999E-3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8.2760581936785996E-2</v>
      </c>
      <c r="H2268" s="1">
        <f t="shared" si="2287"/>
        <v>2.9337873306604499E-5</v>
      </c>
      <c r="I2268" s="1">
        <f t="shared" si="2287"/>
        <v>4.4667425819236298E-4</v>
      </c>
      <c r="J2268" s="1">
        <f t="shared" si="2287"/>
        <v>5.9352092239389503E-2</v>
      </c>
      <c r="K2268" s="1">
        <f t="shared" si="2287"/>
        <v>0.441312477816585</v>
      </c>
      <c r="L2268" s="1">
        <f t="shared" si="2287"/>
        <v>0.33942621059218397</v>
      </c>
      <c r="M2268" s="1">
        <f t="shared" si="2287"/>
        <v>0.30882884556954698</v>
      </c>
      <c r="N2268" s="1">
        <f t="shared" si="2287"/>
        <v>3.0779436505278298E-5</v>
      </c>
      <c r="O2268" s="1">
        <f t="shared" si="2287"/>
        <v>2.5491527600203899E-5</v>
      </c>
      <c r="P2268" s="1">
        <f>P2269</f>
        <v>0.35177051075036803</v>
      </c>
      <c r="Q2268" s="1">
        <f>Q2269</f>
        <v>1.2369634420876399E-4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8.2760581936785996E-2</v>
      </c>
      <c r="H2269" s="1" cm="1">
        <f t="array" ref="H2269">SUMPRODUCT(([1]OUT_FinalEnergyCons!$B$4:$B$10000="var_ncap")*1, (ISNUMBER(SEARCH("RH*-WHSOLBR",[1]OUT_FinalEnergyCons!$A$4:$A$10000)))*1,[1]OUT_FinalEnergyCons!F$4:F$10000)</f>
        <v>2.9337873306604499E-5</v>
      </c>
      <c r="I2269" s="1" cm="1">
        <f t="array" ref="I2269">SUMPRODUCT(([1]OUT_FinalEnergyCons!$B$4:$B$10000="var_ncap")*1, (ISNUMBER(SEARCH("RH*-WHSOLBR",[1]OUT_FinalEnergyCons!$A$4:$A$10000)))*1,[1]OUT_FinalEnergyCons!G$4:G$10000)</f>
        <v>4.4667425819236298E-4</v>
      </c>
      <c r="J2269" s="1" cm="1">
        <f t="array" ref="J2269">SUMPRODUCT(([1]OUT_FinalEnergyCons!$B$4:$B$10000="var_ncap")*1, (ISNUMBER(SEARCH("RH*-WHSOLBR",[1]OUT_FinalEnergyCons!$A$4:$A$10000)))*1,[1]OUT_FinalEnergyCons!H$4:H$10000)</f>
        <v>5.9352092239389503E-2</v>
      </c>
      <c r="K2269" s="1" cm="1">
        <f t="array" ref="K2269">SUMPRODUCT(([1]OUT_FinalEnergyCons!$B$4:$B$10000="var_ncap")*1, (ISNUMBER(SEARCH("RH*-WHSOLBR",[1]OUT_FinalEnergyCons!$A$4:$A$10000)))*1,[1]OUT_FinalEnergyCons!I$4:I$10000)</f>
        <v>0.441312477816585</v>
      </c>
      <c r="L2269" s="1" cm="1">
        <f t="array" ref="L2269">SUMPRODUCT(([1]OUT_FinalEnergyCons!$B$4:$B$10000="var_ncap")*1, (ISNUMBER(SEARCH("RH*-WHSOLBR",[1]OUT_FinalEnergyCons!$A$4:$A$10000)))*1,[1]OUT_FinalEnergyCons!J$4:J$10000)</f>
        <v>0.33942621059218397</v>
      </c>
      <c r="M2269" s="1" cm="1">
        <f t="array" ref="M2269">SUMPRODUCT(([1]OUT_FinalEnergyCons!$B$4:$B$10000="var_ncap")*1, (ISNUMBER(SEARCH("RH*-WHSOLBR",[1]OUT_FinalEnergyCons!$A$4:$A$10000)))*1,[1]OUT_FinalEnergyCons!K$4:K$10000)</f>
        <v>0.30882884556954698</v>
      </c>
      <c r="N2269" s="1" cm="1">
        <f t="array" ref="N2269">SUMPRODUCT(([1]OUT_FinalEnergyCons!$B$4:$B$10000="var_ncap")*1, (ISNUMBER(SEARCH("RH*-WHSOLBR",[1]OUT_FinalEnergyCons!$A$4:$A$10000)))*1,[1]OUT_FinalEnergyCons!L$4:L$10000)</f>
        <v>3.0779436505278298E-5</v>
      </c>
      <c r="O2269" s="1" cm="1">
        <f t="array" ref="O2269">SUMPRODUCT(([1]OUT_FinalEnergyCons!$B$4:$B$10000="var_ncap")*1, (ISNUMBER(SEARCH("RH*-WHSOLBR",[1]OUT_FinalEnergyCons!$A$4:$A$10000)))*1,[1]OUT_FinalEnergyCons!M$4:M$10000)</f>
        <v>2.5491527600203899E-5</v>
      </c>
      <c r="P2269" s="1" cm="1">
        <f t="array" ref="P2269">SUMPRODUCT(([1]OUT_FinalEnergyCons!$B$4:$B$10000="var_ncap")*1, (ISNUMBER(SEARCH("RH*-WHSOLBR",[1]OUT_FinalEnergyCons!$A$4:$A$10000)))*1,[1]OUT_FinalEnergyCons!N$4:N$10000)</f>
        <v>0.35177051075036803</v>
      </c>
      <c r="Q2269" s="1" cm="1">
        <f t="array" ref="Q2269">SUMPRODUCT(([1]OUT_FinalEnergyCons!$B$4:$B$10000="var_ncap")*1, (ISNUMBER(SEARCH("RH*-WHSOLBR",[1]OUT_FinalEnergyCons!$A$4:$A$10000)))*1,[1]OUT_FinalEnergyCons!O$4:O$10000)</f>
        <v>1.2369634420876399E-4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4.9758892103093097E-3</v>
      </c>
      <c r="G2272" s="17">
        <f t="shared" si="2289"/>
        <v>0.27767104548156041</v>
      </c>
      <c r="H2272" s="17">
        <f t="shared" si="2289"/>
        <v>0.18185697082450725</v>
      </c>
      <c r="I2272" s="17">
        <f t="shared" si="2289"/>
        <v>0.77851740582384132</v>
      </c>
      <c r="J2272" s="17">
        <f t="shared" si="2289"/>
        <v>2.0516806101459175</v>
      </c>
      <c r="K2272" s="17">
        <f t="shared" si="2289"/>
        <v>0.92946071402371566</v>
      </c>
      <c r="L2272" s="17">
        <f t="shared" ref="L2272:O2272" si="2290">SUM(L2273,L2276,L2279,L2283,L2285,L2287,L2289,L2291,L2293)</f>
        <v>0.54580847582372416</v>
      </c>
      <c r="M2272" s="17">
        <f t="shared" si="2290"/>
        <v>1.6214623086081446</v>
      </c>
      <c r="N2272" s="17">
        <f t="shared" si="2290"/>
        <v>0.83112828698550612</v>
      </c>
      <c r="O2272" s="17">
        <f t="shared" si="2290"/>
        <v>0.77968320106496813</v>
      </c>
      <c r="P2272" s="17">
        <f>SUM(P2273,P2276,P2279,P2283,P2285,P2287,P2289,P2291,P2293)</f>
        <v>1.5168527879038127</v>
      </c>
      <c r="Q2272" s="17">
        <f>SUM(Q2273,Q2276,Q2279,Q2283,Q2285,Q2287,Q2289,Q2291,Q2293)</f>
        <v>0.8535404420352759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0.19692714024399011</v>
      </c>
      <c r="H2273" s="18">
        <f t="shared" si="2291"/>
        <v>0.14021451829644291</v>
      </c>
      <c r="I2273" s="18">
        <f t="shared" si="2291"/>
        <v>0.7406585045878451</v>
      </c>
      <c r="J2273" s="18">
        <f t="shared" si="2291"/>
        <v>0.63799256633271206</v>
      </c>
      <c r="K2273" s="18">
        <f t="shared" si="2291"/>
        <v>0.58697620679776197</v>
      </c>
      <c r="L2273" s="18">
        <f t="shared" ref="L2273:O2273" si="2292">SUM(L2274:L2275)</f>
        <v>0.53968086702525309</v>
      </c>
      <c r="M2273" s="18">
        <f t="shared" si="2292"/>
        <v>0.76735862264298293</v>
      </c>
      <c r="N2273" s="18">
        <f t="shared" si="2292"/>
        <v>0.55306933769258393</v>
      </c>
      <c r="O2273" s="18">
        <f t="shared" si="2292"/>
        <v>0.53717386521933208</v>
      </c>
      <c r="P2273" s="18">
        <f>SUM(P2274:P2275)</f>
        <v>0.85987243391324197</v>
      </c>
      <c r="Q2273" s="18">
        <f>SUM(Q2274:Q2275)</f>
        <v>0.53004780096333404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0.180034784083035</v>
      </c>
      <c r="H2274" s="1" cm="1">
        <f t="array" ref="H2274">SUMPRODUCT(([1]OUT_FinalEnergyCons!$B$4:$B$10000="var_ncap")*1,  (ISNUMBER(SEARCH("ITOT-SWHELCBR",[1]OUT_FinalEnergyCons!$A$4:$A$10000)))*1,[1]OUT_FinalEnergyCons!F$4:F$10000)</f>
        <v>2.3226446001617902E-2</v>
      </c>
      <c r="I2274" s="1" cm="1">
        <f t="array" ref="I2274">SUMPRODUCT(([1]OUT_FinalEnergyCons!$B$4:$B$10000="var_ncap")*1,  (ISNUMBER(SEARCH("ITOT-SWHELCBR",[1]OUT_FinalEnergyCons!$A$4:$A$10000)))*1,[1]OUT_FinalEnergyCons!G$4:G$10000)</f>
        <v>0.60818154056309703</v>
      </c>
      <c r="J2274" s="1" cm="1">
        <f t="array" ref="J2274">SUMPRODUCT(([1]OUT_FinalEnergyCons!$B$4:$B$10000="var_ncap")*1,  (ISNUMBER(SEARCH("ITOT-SWHELCBR",[1]OUT_FinalEnergyCons!$A$4:$A$10000)))*1,[1]OUT_FinalEnergyCons!H$4:H$10000)</f>
        <v>0.48945969426430103</v>
      </c>
      <c r="K2274" s="1" cm="1">
        <f t="array" ref="K2274">SUMPRODUCT(([1]OUT_FinalEnergyCons!$B$4:$B$10000="var_ncap")*1,  (ISNUMBER(SEARCH("ITOT-SWHELCBR",[1]OUT_FinalEnergyCons!$A$4:$A$10000)))*1,[1]OUT_FinalEnergyCons!I$4:I$10000)</f>
        <v>0.341155917408551</v>
      </c>
      <c r="L2274" s="1" cm="1">
        <f t="array" ref="L2274">SUMPRODUCT(([1]OUT_FinalEnergyCons!$B$4:$B$10000="var_ncap")*1,  (ISNUMBER(SEARCH("ITOT-SWHELCBR",[1]OUT_FinalEnergyCons!$A$4:$A$10000)))*1,[1]OUT_FinalEnergyCons!J$4:J$10000)</f>
        <v>0.30766533048767603</v>
      </c>
      <c r="M2274" s="1" cm="1">
        <f t="array" ref="M2274">SUMPRODUCT(([1]OUT_FinalEnergyCons!$B$4:$B$10000="var_ncap")*1,  (ISNUMBER(SEARCH("ITOT-SWHELCBR",[1]OUT_FinalEnergyCons!$A$4:$A$10000)))*1,[1]OUT_FinalEnergyCons!K$4:K$10000)</f>
        <v>0.50074696869972601</v>
      </c>
      <c r="N2274" s="1" cm="1">
        <f t="array" ref="N2274">SUMPRODUCT(([1]OUT_FinalEnergyCons!$B$4:$B$10000="var_ncap")*1,  (ISNUMBER(SEARCH("ITOT-SWHELCBR",[1]OUT_FinalEnergyCons!$A$4:$A$10000)))*1,[1]OUT_FinalEnergyCons!L$4:L$10000)</f>
        <v>0.33492380201453398</v>
      </c>
      <c r="O2274" s="1" cm="1">
        <f t="array" ref="O2274">SUMPRODUCT(([1]OUT_FinalEnergyCons!$B$4:$B$10000="var_ncap")*1,  (ISNUMBER(SEARCH("ITOT-SWHELCBR",[1]OUT_FinalEnergyCons!$A$4:$A$10000)))*1,[1]OUT_FinalEnergyCons!M$4:M$10000)</f>
        <v>0.30118100975971202</v>
      </c>
      <c r="P2274" s="1" cm="1">
        <f t="array" ref="P2274">SUMPRODUCT(([1]OUT_FinalEnergyCons!$B$4:$B$10000="var_ncap")*1,  (ISNUMBER(SEARCH("ITOT-SWHELCBR",[1]OUT_FinalEnergyCons!$A$4:$A$10000)))*1,[1]OUT_FinalEnergyCons!N$4:N$10000)</f>
        <v>0.57599645096892105</v>
      </c>
      <c r="Q2274" s="1" cm="1">
        <f t="array" ref="Q2274">SUMPRODUCT(([1]OUT_FinalEnergyCons!$B$4:$B$10000="var_ncap")*1,  (ISNUMBER(SEARCH("ITOT-SWHELCBR",[1]OUT_FinalEnergyCons!$A$4:$A$10000)))*1,[1]OUT_FinalEnergyCons!O$4:O$10000)</f>
        <v>0.33362255862504198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1.6892356160955101E-2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0.116988072294825</v>
      </c>
      <c r="I2275" s="1" cm="1">
        <f t="array" ref="I2275">SUMPRODUCT(([1]OUT_FinalEnergyCons!$B$4:$B$10000="var_ncap")*1,  (ISNUMBER(SEARCH("ITOT-SWHELCHP",[1]OUT_FinalEnergyCons!$A$4:$A$10000)))*1,[1]OUT_FinalEnergyCons!G$4:G$10000)</f>
        <v>0.13247696402474801</v>
      </c>
      <c r="J2275" s="1" cm="1">
        <f t="array" ref="J2275">SUMPRODUCT(([1]OUT_FinalEnergyCons!$B$4:$B$10000="var_ncap")*1,  (ISNUMBER(SEARCH("ITOT-SWHELCHP",[1]OUT_FinalEnergyCons!$A$4:$A$10000)))*1,[1]OUT_FinalEnergyCons!H$4:H$10000)</f>
        <v>0.14853287206841101</v>
      </c>
      <c r="K2275" s="1" cm="1">
        <f t="array" ref="K2275">SUMPRODUCT(([1]OUT_FinalEnergyCons!$B$4:$B$10000="var_ncap")*1,  (ISNUMBER(SEARCH("ITOT-SWHELCHP",[1]OUT_FinalEnergyCons!$A$4:$A$10000)))*1,[1]OUT_FinalEnergyCons!I$4:I$10000)</f>
        <v>0.24582028938921099</v>
      </c>
      <c r="L2275" s="1" cm="1">
        <f t="array" ref="L2275">SUMPRODUCT(([1]OUT_FinalEnergyCons!$B$4:$B$10000="var_ncap")*1,  (ISNUMBER(SEARCH("ITOT-SWHELCHP",[1]OUT_FinalEnergyCons!$A$4:$A$10000)))*1,[1]OUT_FinalEnergyCons!J$4:J$10000)</f>
        <v>0.23201553653757701</v>
      </c>
      <c r="M2275" s="1" cm="1">
        <f t="array" ref="M2275">SUMPRODUCT(([1]OUT_FinalEnergyCons!$B$4:$B$10000="var_ncap")*1,  (ISNUMBER(SEARCH("ITOT-SWHELCHP",[1]OUT_FinalEnergyCons!$A$4:$A$10000)))*1,[1]OUT_FinalEnergyCons!K$4:K$10000)</f>
        <v>0.26661165394325698</v>
      </c>
      <c r="N2275" s="1" cm="1">
        <f t="array" ref="N2275">SUMPRODUCT(([1]OUT_FinalEnergyCons!$B$4:$B$10000="var_ncap")*1,  (ISNUMBER(SEARCH("ITOT-SWHELCHP",[1]OUT_FinalEnergyCons!$A$4:$A$10000)))*1,[1]OUT_FinalEnergyCons!L$4:L$10000)</f>
        <v>0.21814553567805001</v>
      </c>
      <c r="O2275" s="1" cm="1">
        <f t="array" ref="O2275">SUMPRODUCT(([1]OUT_FinalEnergyCons!$B$4:$B$10000="var_ncap")*1,  (ISNUMBER(SEARCH("ITOT-SWHELCHP",[1]OUT_FinalEnergyCons!$A$4:$A$10000)))*1,[1]OUT_FinalEnergyCons!M$4:M$10000)</f>
        <v>0.23599285545962001</v>
      </c>
      <c r="P2275" s="1" cm="1">
        <f t="array" ref="P2275">SUMPRODUCT(([1]OUT_FinalEnergyCons!$B$4:$B$10000="var_ncap")*1,  (ISNUMBER(SEARCH("ITOT-SWHELCHP",[1]OUT_FinalEnergyCons!$A$4:$A$10000)))*1,[1]OUT_FinalEnergyCons!N$4:N$10000)</f>
        <v>0.28387598294432098</v>
      </c>
      <c r="Q2275" s="1" cm="1">
        <f t="array" ref="Q2275">SUMPRODUCT(([1]OUT_FinalEnergyCons!$B$4:$B$10000="var_ncap")*1,  (ISNUMBER(SEARCH("ITOT-SWHELCHP",[1]OUT_FinalEnergyCons!$A$4:$A$10000)))*1,[1]OUT_FinalEnergyCons!O$4:O$10000)</f>
        <v>0.19642524233829201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4.9758892103093097E-3</v>
      </c>
      <c r="G2276" s="18">
        <f t="shared" si="2293"/>
        <v>1.1864046170267491E-2</v>
      </c>
      <c r="H2276" s="18">
        <f t="shared" si="2293"/>
        <v>3.1819608530394899E-4</v>
      </c>
      <c r="I2276" s="18">
        <f t="shared" si="2293"/>
        <v>2.9633374552908473E-4</v>
      </c>
      <c r="J2276" s="18">
        <f t="shared" si="2293"/>
        <v>0.14923558511313892</v>
      </c>
      <c r="K2276" s="18">
        <f t="shared" si="2293"/>
        <v>1.6905879660214191E-2</v>
      </c>
      <c r="L2276" s="18">
        <f t="shared" ref="L2276:O2276" si="2294">SUM(L2277:L2278)</f>
        <v>2.2609884409625892E-4</v>
      </c>
      <c r="M2276" s="18">
        <f t="shared" si="2294"/>
        <v>5.0274869958883751E-4</v>
      </c>
      <c r="N2276" s="18">
        <f t="shared" si="2294"/>
        <v>1.4114922559831806E-2</v>
      </c>
      <c r="O2276" s="18">
        <f t="shared" si="2294"/>
        <v>2.0243879568787146E-3</v>
      </c>
      <c r="P2276" s="18">
        <f>SUM(P2277:P2278)</f>
        <v>4.4377484496382295E-3</v>
      </c>
      <c r="Q2276" s="18">
        <f>SUM(Q2277:Q2278)</f>
        <v>9.4075970280784269E-3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1.1679968186296699E-2</v>
      </c>
      <c r="H2277" s="1" cm="1">
        <f t="array" ref="H2277">SUMPRODUCT(([1]OUT_FinalEnergyCons!$B$4:$B$10000="var_ncap")*1,  (ISNUMBER(SEARCH("ITOT-SWHLFOBR",[1]OUT_FinalEnergyCons!$A$4:$A$10000)))*1,[1]OUT_FinalEnergyCons!F$4:F$10000)</f>
        <v>2.1408772591012399E-4</v>
      </c>
      <c r="I2277" s="1" cm="1">
        <f t="array" ref="I2277">SUMPRODUCT(([1]OUT_FinalEnergyCons!$B$4:$B$10000="var_ncap")*1,  (ISNUMBER(SEARCH("ITOT-SWHLFOBR",[1]OUT_FinalEnergyCons!$A$4:$A$10000)))*1,[1]OUT_FinalEnergyCons!G$4:G$10000)</f>
        <v>2.2932720776660401E-4</v>
      </c>
      <c r="J2277" s="1" cm="1">
        <f t="array" ref="J2277">SUMPRODUCT(([1]OUT_FinalEnergyCons!$B$4:$B$10000="var_ncap")*1,  (ISNUMBER(SEARCH("ITOT-SWHLFOBR",[1]OUT_FinalEnergyCons!$A$4:$A$10000)))*1,[1]OUT_FinalEnergyCons!H$4:H$10000)</f>
        <v>0.14901368464082301</v>
      </c>
      <c r="K2277" s="1" cm="1">
        <f t="array" ref="K2277">SUMPRODUCT(([1]OUT_FinalEnergyCons!$B$4:$B$10000="var_ncap")*1,  (ISNUMBER(SEARCH("ITOT-SWHLFOBR",[1]OUT_FinalEnergyCons!$A$4:$A$10000)))*1,[1]OUT_FinalEnergyCons!I$4:I$10000)</f>
        <v>1.6546649595414398E-2</v>
      </c>
      <c r="L2277" s="1" cm="1">
        <f t="array" ref="L2277">SUMPRODUCT(([1]OUT_FinalEnergyCons!$B$4:$B$10000="var_ncap")*1,  (ISNUMBER(SEARCH("ITOT-SWHLFOBR",[1]OUT_FinalEnergyCons!$A$4:$A$10000)))*1,[1]OUT_FinalEnergyCons!J$4:J$10000)</f>
        <v>1.53483903942574E-4</v>
      </c>
      <c r="M2277" s="1" cm="1">
        <f t="array" ref="M2277">SUMPRODUCT(([1]OUT_FinalEnergyCons!$B$4:$B$10000="var_ncap")*1,  (ISNUMBER(SEARCH("ITOT-SWHLFOBR",[1]OUT_FinalEnergyCons!$A$4:$A$10000)))*1,[1]OUT_FinalEnergyCons!K$4:K$10000)</f>
        <v>5.0256486603479503E-4</v>
      </c>
      <c r="N2277" s="1" cm="1">
        <f t="array" ref="N2277">SUMPRODUCT(([1]OUT_FinalEnergyCons!$B$4:$B$10000="var_ncap")*1,  (ISNUMBER(SEARCH("ITOT-SWHLFOBR",[1]OUT_FinalEnergyCons!$A$4:$A$10000)))*1,[1]OUT_FinalEnergyCons!L$4:L$10000)</f>
        <v>1.4114699495066701E-2</v>
      </c>
      <c r="O2277" s="1" cm="1">
        <f t="array" ref="O2277">SUMPRODUCT(([1]OUT_FinalEnergyCons!$B$4:$B$10000="var_ncap")*1,  (ISNUMBER(SEARCH("ITOT-SWHLFOBR",[1]OUT_FinalEnergyCons!$A$4:$A$10000)))*1,[1]OUT_FinalEnergyCons!M$4:M$10000)</f>
        <v>2.02416166121356E-3</v>
      </c>
      <c r="P2277" s="1" cm="1">
        <f t="array" ref="P2277">SUMPRODUCT(([1]OUT_FinalEnergyCons!$B$4:$B$10000="var_ncap")*1,  (ISNUMBER(SEARCH("ITOT-SWHLFOBR",[1]OUT_FinalEnergyCons!$A$4:$A$10000)))*1,[1]OUT_FinalEnergyCons!N$4:N$10000)</f>
        <v>4.4375922161591502E-3</v>
      </c>
      <c r="Q2277" s="1" cm="1">
        <f t="array" ref="Q2277">SUMPRODUCT(([1]OUT_FinalEnergyCons!$B$4:$B$10000="var_ncap")*1,  (ISNUMBER(SEARCH("ITOT-SWHLFOBR",[1]OUT_FinalEnergyCons!$A$4:$A$10000)))*1,[1]OUT_FinalEnergyCons!O$4:O$10000)</f>
        <v>9.4074832087240393E-3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4.9758892103093097E-3</v>
      </c>
      <c r="G2278" s="1" cm="1">
        <f t="array" ref="G2278">SUMPRODUCT(([1]OUT_FinalEnergyCons!$B$4:$B$10000="var_ncap")*1,  (ISNUMBER(SEARCH("ITOT-SWHHFOBR",[1]OUT_FinalEnergyCons!$A$4:$A$10000)))*1,[1]OUT_FinalEnergyCons!E$4:E$10000)</f>
        <v>1.8407798397079199E-4</v>
      </c>
      <c r="H2278" s="1" cm="1">
        <f t="array" ref="H2278">SUMPRODUCT(([1]OUT_FinalEnergyCons!$B$4:$B$10000="var_ncap")*1,  (ISNUMBER(SEARCH("ITOT-SWHHFOBR",[1]OUT_FinalEnergyCons!$A$4:$A$10000)))*1,[1]OUT_FinalEnergyCons!F$4:F$10000)</f>
        <v>1.04108359393825E-4</v>
      </c>
      <c r="I2278" s="1" cm="1">
        <f t="array" ref="I2278">SUMPRODUCT(([1]OUT_FinalEnergyCons!$B$4:$B$10000="var_ncap")*1,  (ISNUMBER(SEARCH("ITOT-SWHHFOBR",[1]OUT_FinalEnergyCons!$A$4:$A$10000)))*1,[1]OUT_FinalEnergyCons!G$4:G$10000)</f>
        <v>6.7006537762480706E-5</v>
      </c>
      <c r="J2278" s="1" cm="1">
        <f t="array" ref="J2278">SUMPRODUCT(([1]OUT_FinalEnergyCons!$B$4:$B$10000="var_ncap")*1,  (ISNUMBER(SEARCH("ITOT-SWHHFOBR",[1]OUT_FinalEnergyCons!$A$4:$A$10000)))*1,[1]OUT_FinalEnergyCons!H$4:H$10000)</f>
        <v>2.2190047231591199E-4</v>
      </c>
      <c r="K2278" s="1" cm="1">
        <f t="array" ref="K2278">SUMPRODUCT(([1]OUT_FinalEnergyCons!$B$4:$B$10000="var_ncap")*1,  (ISNUMBER(SEARCH("ITOT-SWHHFOBR",[1]OUT_FinalEnergyCons!$A$4:$A$10000)))*1,[1]OUT_FinalEnergyCons!I$4:I$10000)</f>
        <v>3.5923006479979101E-4</v>
      </c>
      <c r="L2278" s="1" cm="1">
        <f t="array" ref="L2278">SUMPRODUCT(([1]OUT_FinalEnergyCons!$B$4:$B$10000="var_ncap")*1,  (ISNUMBER(SEARCH("ITOT-SWHHFOBR",[1]OUT_FinalEnergyCons!$A$4:$A$10000)))*1,[1]OUT_FinalEnergyCons!J$4:J$10000)</f>
        <v>7.2614940153684903E-5</v>
      </c>
      <c r="M2278" s="1" cm="1">
        <f t="array" ref="M2278">SUMPRODUCT(([1]OUT_FinalEnergyCons!$B$4:$B$10000="var_ncap")*1,  (ISNUMBER(SEARCH("ITOT-SWHHFOBR",[1]OUT_FinalEnergyCons!$A$4:$A$10000)))*1,[1]OUT_FinalEnergyCons!K$4:K$10000)</f>
        <v>1.8383355404251899E-7</v>
      </c>
      <c r="N2278" s="1" cm="1">
        <f t="array" ref="N2278">SUMPRODUCT(([1]OUT_FinalEnergyCons!$B$4:$B$10000="var_ncap")*1,  (ISNUMBER(SEARCH("ITOT-SWHHFOBR",[1]OUT_FinalEnergyCons!$A$4:$A$10000)))*1,[1]OUT_FinalEnergyCons!L$4:L$10000)</f>
        <v>2.2306476510602101E-7</v>
      </c>
      <c r="O2278" s="1" cm="1">
        <f t="array" ref="O2278">SUMPRODUCT(([1]OUT_FinalEnergyCons!$B$4:$B$10000="var_ncap")*1,  (ISNUMBER(SEARCH("ITOT-SWHHFOBR",[1]OUT_FinalEnergyCons!$A$4:$A$10000)))*1,[1]OUT_FinalEnergyCons!M$4:M$10000)</f>
        <v>2.2629566515449799E-7</v>
      </c>
      <c r="P2278" s="1" cm="1">
        <f t="array" ref="P2278">SUMPRODUCT(([1]OUT_FinalEnergyCons!$B$4:$B$10000="var_ncap")*1,  (ISNUMBER(SEARCH("ITOT-SWHHFOBR",[1]OUT_FinalEnergyCons!$A$4:$A$10000)))*1,[1]OUT_FinalEnergyCons!N$4:N$10000)</f>
        <v>1.5623347907910701E-7</v>
      </c>
      <c r="Q2278" s="1" cm="1">
        <f t="array" ref="Q2278">SUMPRODUCT(([1]OUT_FinalEnergyCons!$B$4:$B$10000="var_ncap")*1,  (ISNUMBER(SEARCH("ITOT-SWHHFOBR",[1]OUT_FinalEnergyCons!$A$4:$A$10000)))*1,[1]OUT_FinalEnergyCons!O$4:O$10000)</f>
        <v>1.1381935438776901E-7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2.3597796885923812E-3</v>
      </c>
      <c r="H2279" s="18">
        <f t="shared" si="2295"/>
        <v>4.0701709089879051E-2</v>
      </c>
      <c r="I2279" s="18">
        <f t="shared" si="2295"/>
        <v>2.3396352297735479E-4</v>
      </c>
      <c r="J2279" s="18">
        <f t="shared" si="2295"/>
        <v>0.22577531355451186</v>
      </c>
      <c r="K2279" s="18">
        <f t="shared" si="2295"/>
        <v>0.15638270753266609</v>
      </c>
      <c r="L2279" s="18">
        <f t="shared" ref="L2279:O2279" si="2296">SUM(L2280:L2281)</f>
        <v>2.4713876263370591E-4</v>
      </c>
      <c r="M2279" s="18">
        <f t="shared" si="2296"/>
        <v>4.6057306306748983E-3</v>
      </c>
      <c r="N2279" s="18">
        <f t="shared" si="2296"/>
        <v>3.4903709275588377E-2</v>
      </c>
      <c r="O2279" s="18">
        <f t="shared" si="2296"/>
        <v>3.3757053623232822E-2</v>
      </c>
      <c r="P2279" s="18">
        <f>SUM(P2280:P2281)</f>
        <v>4.4943578863945004E-3</v>
      </c>
      <c r="Q2279" s="18">
        <f>SUM(Q2280:Q2281)</f>
        <v>1.699125960568823E-2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5.2677106950936104E-4</v>
      </c>
      <c r="H2280" s="1" cm="1">
        <f t="array" ref="H2280">SUMPRODUCT(([1]OUT_FinalEnergyCons!$B$4:$B$10000="var_ncap")*1,  (ISNUMBER(SEARCH("ITOT-SWHNGA*BR",[1]OUT_FinalEnergyCons!$A$4:$A$10000)))*1,[1]OUT_FinalEnergyCons!F$4:F$10000)</f>
        <v>3.9217384703587703E-2</v>
      </c>
      <c r="I2280" s="1" cm="1">
        <f t="array" ref="I2280">SUMPRODUCT(([1]OUT_FinalEnergyCons!$B$4:$B$10000="var_ncap")*1,  (ISNUMBER(SEARCH("ITOT-SWHNGA*BR",[1]OUT_FinalEnergyCons!$A$4:$A$10000)))*1,[1]OUT_FinalEnergyCons!G$4:G$10000)</f>
        <v>2.22690225765175E-4</v>
      </c>
      <c r="J2280" s="1" cm="1">
        <f t="array" ref="J2280">SUMPRODUCT(([1]OUT_FinalEnergyCons!$B$4:$B$10000="var_ncap")*1,  (ISNUMBER(SEARCH("ITOT-SWHNGA*BR",[1]OUT_FinalEnergyCons!$A$4:$A$10000)))*1,[1]OUT_FinalEnergyCons!H$4:H$10000)</f>
        <v>0.22420165381262999</v>
      </c>
      <c r="K2280" s="1" cm="1">
        <f t="array" ref="K2280">SUMPRODUCT(([1]OUT_FinalEnergyCons!$B$4:$B$10000="var_ncap")*1,  (ISNUMBER(SEARCH("ITOT-SWHNGA*BR",[1]OUT_FinalEnergyCons!$A$4:$A$10000)))*1,[1]OUT_FinalEnergyCons!I$4:I$10000)</f>
        <v>0.153288057239961</v>
      </c>
      <c r="L2280" s="1" cm="1">
        <f t="array" ref="L2280">SUMPRODUCT(([1]OUT_FinalEnergyCons!$B$4:$B$10000="var_ncap")*1,  (ISNUMBER(SEARCH("ITOT-SWHNGA*BR",[1]OUT_FinalEnergyCons!$A$4:$A$10000)))*1,[1]OUT_FinalEnergyCons!J$4:J$10000)</f>
        <v>1.79914051882841E-4</v>
      </c>
      <c r="M2280" s="1" cm="1">
        <f t="array" ref="M2280">SUMPRODUCT(([1]OUT_FinalEnergyCons!$B$4:$B$10000="var_ncap")*1,  (ISNUMBER(SEARCH("ITOT-SWHNGA*BR",[1]OUT_FinalEnergyCons!$A$4:$A$10000)))*1,[1]OUT_FinalEnergyCons!K$4:K$10000)</f>
        <v>6.3941544707349796E-4</v>
      </c>
      <c r="N2280" s="1" cm="1">
        <f t="array" ref="N2280">SUMPRODUCT(([1]OUT_FinalEnergyCons!$B$4:$B$10000="var_ncap")*1,  (ISNUMBER(SEARCH("ITOT-SWHNGA*BR",[1]OUT_FinalEnergyCons!$A$4:$A$10000)))*1,[1]OUT_FinalEnergyCons!L$4:L$10000)</f>
        <v>3.3243812017434898E-2</v>
      </c>
      <c r="O2280" s="1" cm="1">
        <f t="array" ref="O2280">SUMPRODUCT(([1]OUT_FinalEnergyCons!$B$4:$B$10000="var_ncap")*1,  (ISNUMBER(SEARCH("ITOT-SWHNGA*BR",[1]OUT_FinalEnergyCons!$A$4:$A$10000)))*1,[1]OUT_FinalEnergyCons!M$4:M$10000)</f>
        <v>3.19504879807265E-2</v>
      </c>
      <c r="P2280" s="1" cm="1">
        <f t="array" ref="P2280">SUMPRODUCT(([1]OUT_FinalEnergyCons!$B$4:$B$10000="var_ncap")*1,  (ISNUMBER(SEARCH("ITOT-SWHNGA*BR",[1]OUT_FinalEnergyCons!$A$4:$A$10000)))*1,[1]OUT_FinalEnergyCons!N$4:N$10000)</f>
        <v>1.12632651262875E-3</v>
      </c>
      <c r="Q2280" s="1" cm="1">
        <f t="array" ref="Q2280">SUMPRODUCT(([1]OUT_FinalEnergyCons!$B$4:$B$10000="var_ncap")*1,  (ISNUMBER(SEARCH("ITOT-SWHNGA*BR",[1]OUT_FinalEnergyCons!$A$4:$A$10000)))*1,[1]OUT_FinalEnergyCons!O$4:O$10000)</f>
        <v>1.4129594359899101E-2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1.83300861908302E-3</v>
      </c>
      <c r="H2281" s="1" cm="1">
        <f t="array" ref="H2281">SUMPRODUCT(([1]OUT_FinalEnergyCons!$B$4:$B$10000="var_ncap")*1,  (ISNUMBER(SEARCH("ITOT-SWHNGAHP",[1]OUT_FinalEnergyCons!$A$4:$A$10000)))*1,[1]OUT_FinalEnergyCons!F$4:F$10000)</f>
        <v>1.48432438629135E-3</v>
      </c>
      <c r="I2281" s="1" cm="1">
        <f t="array" ref="I2281">SUMPRODUCT(([1]OUT_FinalEnergyCons!$B$4:$B$10000="var_ncap")*1,  (ISNUMBER(SEARCH("ITOT-SWHNGAHP",[1]OUT_FinalEnergyCons!$A$4:$A$10000)))*1,[1]OUT_FinalEnergyCons!G$4:G$10000)</f>
        <v>1.1273297212179799E-5</v>
      </c>
      <c r="J2281" s="1" cm="1">
        <f t="array" ref="J2281">SUMPRODUCT(([1]OUT_FinalEnergyCons!$B$4:$B$10000="var_ncap")*1,  (ISNUMBER(SEARCH("ITOT-SWHNGAHP",[1]OUT_FinalEnergyCons!$A$4:$A$10000)))*1,[1]OUT_FinalEnergyCons!H$4:H$10000)</f>
        <v>1.57365974188188E-3</v>
      </c>
      <c r="K2281" s="1" cm="1">
        <f t="array" ref="K2281">SUMPRODUCT(([1]OUT_FinalEnergyCons!$B$4:$B$10000="var_ncap")*1,  (ISNUMBER(SEARCH("ITOT-SWHNGAHP",[1]OUT_FinalEnergyCons!$A$4:$A$10000)))*1,[1]OUT_FinalEnergyCons!I$4:I$10000)</f>
        <v>3.0946502927050798E-3</v>
      </c>
      <c r="L2281" s="1" cm="1">
        <f t="array" ref="L2281">SUMPRODUCT(([1]OUT_FinalEnergyCons!$B$4:$B$10000="var_ncap")*1,  (ISNUMBER(SEARCH("ITOT-SWHNGAHP",[1]OUT_FinalEnergyCons!$A$4:$A$10000)))*1,[1]OUT_FinalEnergyCons!J$4:J$10000)</f>
        <v>6.7224710750864907E-5</v>
      </c>
      <c r="M2281" s="1" cm="1">
        <f t="array" ref="M2281">SUMPRODUCT(([1]OUT_FinalEnergyCons!$B$4:$B$10000="var_ncap")*1,  (ISNUMBER(SEARCH("ITOT-SWHNGAHP",[1]OUT_FinalEnergyCons!$A$4:$A$10000)))*1,[1]OUT_FinalEnergyCons!K$4:K$10000)</f>
        <v>3.9663151836014003E-3</v>
      </c>
      <c r="N2281" s="1" cm="1">
        <f t="array" ref="N2281">SUMPRODUCT(([1]OUT_FinalEnergyCons!$B$4:$B$10000="var_ncap")*1,  (ISNUMBER(SEARCH("ITOT-SWHNGAHP",[1]OUT_FinalEnergyCons!$A$4:$A$10000)))*1,[1]OUT_FinalEnergyCons!L$4:L$10000)</f>
        <v>1.65989725815348E-3</v>
      </c>
      <c r="O2281" s="1" cm="1">
        <f t="array" ref="O2281">SUMPRODUCT(([1]OUT_FinalEnergyCons!$B$4:$B$10000="var_ncap")*1,  (ISNUMBER(SEARCH("ITOT-SWHNGAHP",[1]OUT_FinalEnergyCons!$A$4:$A$10000)))*1,[1]OUT_FinalEnergyCons!M$4:M$10000)</f>
        <v>1.8065656425063201E-3</v>
      </c>
      <c r="P2281" s="1" cm="1">
        <f t="array" ref="P2281">SUMPRODUCT(([1]OUT_FinalEnergyCons!$B$4:$B$10000="var_ncap")*1,  (ISNUMBER(SEARCH("ITOT-SWHNGAHP",[1]OUT_FinalEnergyCons!$A$4:$A$10000)))*1,[1]OUT_FinalEnergyCons!N$4:N$10000)</f>
        <v>3.3680313737657502E-3</v>
      </c>
      <c r="Q2281" s="1" cm="1">
        <f t="array" ref="Q2281">SUMPRODUCT(([1]OUT_FinalEnergyCons!$B$4:$B$10000="var_ncap")*1,  (ISNUMBER(SEARCH("ITOT-SWHNGAHP",[1]OUT_FinalEnergyCons!$A$4:$A$10000)))*1,[1]OUT_FinalEnergyCons!O$4:O$10000)</f>
        <v>2.8616652457891301E-3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1.4928488377009899E-2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2.6428944481643301E-2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0.112890734407712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3.2924996401878001E-2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0.11870709089902599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5.5224454672579103E-2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5.9654232222460503E-2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0.102441213976441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5.4674034678051799E-2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8.8435512926968204E-2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7.9994255058379607E-2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6.3557352861795801E-5</v>
      </c>
      <c r="H2283" s="1">
        <f t="shared" si="2297"/>
        <v>6.0743290506155499E-5</v>
      </c>
      <c r="I2283" s="1">
        <f t="shared" si="2297"/>
        <v>4.4186489515224098E-5</v>
      </c>
      <c r="J2283" s="1">
        <f t="shared" si="2297"/>
        <v>1.6297288458031999E-4</v>
      </c>
      <c r="K2283" s="1">
        <f t="shared" si="2297"/>
        <v>3.0409817214406901E-4</v>
      </c>
      <c r="L2283" s="1">
        <f t="shared" si="2297"/>
        <v>4.5648937155244501E-5</v>
      </c>
      <c r="M2283" s="1">
        <f t="shared" si="2297"/>
        <v>1.4679467090111801E-6</v>
      </c>
      <c r="N2283" s="1">
        <f t="shared" si="2297"/>
        <v>4.0009446136677204E-6</v>
      </c>
      <c r="O2283" s="1">
        <f t="shared" si="2297"/>
        <v>4.0475079700917901E-6</v>
      </c>
      <c r="P2283" s="1">
        <f>P2284</f>
        <v>3.7488579365258602E-6</v>
      </c>
      <c r="Q2283" s="1">
        <f>Q2284</f>
        <v>5.9698878708967602E-6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6.3557352861795801E-5</v>
      </c>
      <c r="H2284" s="1" cm="1">
        <f t="array" ref="H2284">SUMPRODUCT(([1]OUT_FinalEnergyCons!$B$4:$B$10000="var_ncap")*1,  (ISNUMBER(SEARCH("ITOT-SWHCOA*BR",[1]OUT_FinalEnergyCons!$A$4:$A$10000)))*1,[1]OUT_FinalEnergyCons!F$4:F$10000)</f>
        <v>6.0743290506155499E-5</v>
      </c>
      <c r="I2284" s="1" cm="1">
        <f t="array" ref="I2284">SUMPRODUCT(([1]OUT_FinalEnergyCons!$B$4:$B$10000="var_ncap")*1,  (ISNUMBER(SEARCH("ITOT-SWHCOA*BR",[1]OUT_FinalEnergyCons!$A$4:$A$10000)))*1,[1]OUT_FinalEnergyCons!G$4:G$10000)</f>
        <v>4.4186489515224098E-5</v>
      </c>
      <c r="J2284" s="1" cm="1">
        <f t="array" ref="J2284">SUMPRODUCT(([1]OUT_FinalEnergyCons!$B$4:$B$10000="var_ncap")*1,  (ISNUMBER(SEARCH("ITOT-SWHCOA*BR",[1]OUT_FinalEnergyCons!$A$4:$A$10000)))*1,[1]OUT_FinalEnergyCons!H$4:H$10000)</f>
        <v>1.6297288458031999E-4</v>
      </c>
      <c r="K2284" s="1" cm="1">
        <f t="array" ref="K2284">SUMPRODUCT(([1]OUT_FinalEnergyCons!$B$4:$B$10000="var_ncap")*1,  (ISNUMBER(SEARCH("ITOT-SWHCOA*BR",[1]OUT_FinalEnergyCons!$A$4:$A$10000)))*1,[1]OUT_FinalEnergyCons!I$4:I$10000)</f>
        <v>3.0409817214406901E-4</v>
      </c>
      <c r="L2284" s="1" cm="1">
        <f t="array" ref="L2284">SUMPRODUCT(([1]OUT_FinalEnergyCons!$B$4:$B$10000="var_ncap")*1,  (ISNUMBER(SEARCH("ITOT-SWHCOA*BR",[1]OUT_FinalEnergyCons!$A$4:$A$10000)))*1,[1]OUT_FinalEnergyCons!J$4:J$10000)</f>
        <v>4.5648937155244501E-5</v>
      </c>
      <c r="M2284" s="1" cm="1">
        <f t="array" ref="M2284">SUMPRODUCT(([1]OUT_FinalEnergyCons!$B$4:$B$10000="var_ncap")*1,  (ISNUMBER(SEARCH("ITOT-SWHCOA*BR",[1]OUT_FinalEnergyCons!$A$4:$A$10000)))*1,[1]OUT_FinalEnergyCons!K$4:K$10000)</f>
        <v>1.4679467090111801E-6</v>
      </c>
      <c r="N2284" s="1" cm="1">
        <f t="array" ref="N2284">SUMPRODUCT(([1]OUT_FinalEnergyCons!$B$4:$B$10000="var_ncap")*1,  (ISNUMBER(SEARCH("ITOT-SWHCOA*BR",[1]OUT_FinalEnergyCons!$A$4:$A$10000)))*1,[1]OUT_FinalEnergyCons!L$4:L$10000)</f>
        <v>4.0009446136677204E-6</v>
      </c>
      <c r="O2284" s="1" cm="1">
        <f t="array" ref="O2284">SUMPRODUCT(([1]OUT_FinalEnergyCons!$B$4:$B$10000="var_ncap")*1,  (ISNUMBER(SEARCH("ITOT-SWHCOA*BR",[1]OUT_FinalEnergyCons!$A$4:$A$10000)))*1,[1]OUT_FinalEnergyCons!M$4:M$10000)</f>
        <v>4.0475079700917901E-6</v>
      </c>
      <c r="P2284" s="1" cm="1">
        <f t="array" ref="P2284">SUMPRODUCT(([1]OUT_FinalEnergyCons!$B$4:$B$10000="var_ncap")*1,  (ISNUMBER(SEARCH("ITOT-SWHCOA*BR",[1]OUT_FinalEnergyCons!$A$4:$A$10000)))*1,[1]OUT_FinalEnergyCons!N$4:N$10000)</f>
        <v>3.7488579365258602E-6</v>
      </c>
      <c r="Q2284" s="1" cm="1">
        <f t="array" ref="Q2284">SUMPRODUCT(([1]OUT_FinalEnergyCons!$B$4:$B$10000="var_ncap")*1,  (ISNUMBER(SEARCH("ITOT-SWHCOA*BR",[1]OUT_FinalEnergyCons!$A$4:$A$10000)))*1,[1]OUT_FinalEnergyCons!O$4:O$10000)</f>
        <v>5.9698878708967602E-6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5.5168463929846402E-2</v>
      </c>
      <c r="H2285" s="1">
        <f t="shared" si="2298"/>
        <v>1.7445272562708201E-4</v>
      </c>
      <c r="I2285" s="1">
        <f t="shared" si="2298"/>
        <v>3.3717589005998201E-2</v>
      </c>
      <c r="J2285" s="1">
        <f t="shared" si="2298"/>
        <v>0.268294209049386</v>
      </c>
      <c r="K2285" s="1">
        <f t="shared" si="2298"/>
        <v>0.11062328807628</v>
      </c>
      <c r="L2285" s="1">
        <f t="shared" si="2298"/>
        <v>1.76108522433326E-4</v>
      </c>
      <c r="M2285" s="1">
        <f t="shared" si="2298"/>
        <v>0.25620174903487503</v>
      </c>
      <c r="N2285" s="1">
        <f t="shared" si="2298"/>
        <v>5.2154104823197503E-2</v>
      </c>
      <c r="O2285" s="1">
        <f t="shared" si="2298"/>
        <v>0.12792509863669399</v>
      </c>
      <c r="P2285" s="1">
        <f>P2286</f>
        <v>0.119719379547176</v>
      </c>
      <c r="Q2285" s="1">
        <f>Q2286</f>
        <v>7.8117423105536404E-2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5.5168463929846402E-2</v>
      </c>
      <c r="H2286" s="1" cm="1">
        <f t="array" ref="H2286">SUMPRODUCT(([1]OUT_FinalEnergyCons!$B$4:$B$10000="var_ncap")*1,  (ISNUMBER(SEARCH("ITOT-SWHWOD*BR",[1]OUT_FinalEnergyCons!$A$4:$A$10000)))*1,[1]OUT_FinalEnergyCons!F$4:F$10000)</f>
        <v>1.7445272562708201E-4</v>
      </c>
      <c r="I2286" s="1" cm="1">
        <f t="array" ref="I2286">SUMPRODUCT(([1]OUT_FinalEnergyCons!$B$4:$B$10000="var_ncap")*1,  (ISNUMBER(SEARCH("ITOT-SWHWOD*BR",[1]OUT_FinalEnergyCons!$A$4:$A$10000)))*1,[1]OUT_FinalEnergyCons!G$4:G$10000)</f>
        <v>3.3717589005998201E-2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0.268294209049386</v>
      </c>
      <c r="K2286" s="1" cm="1">
        <f t="array" ref="K2286">SUMPRODUCT(([1]OUT_FinalEnergyCons!$B$4:$B$10000="var_ncap")*1,  (ISNUMBER(SEARCH("ITOT-SWHWOD*BR",[1]OUT_FinalEnergyCons!$A$4:$A$10000)))*1,[1]OUT_FinalEnergyCons!I$4:I$10000)</f>
        <v>0.11062328807628</v>
      </c>
      <c r="L2286" s="1" cm="1">
        <f t="array" ref="L2286">SUMPRODUCT(([1]OUT_FinalEnergyCons!$B$4:$B$10000="var_ncap")*1,  (ISNUMBER(SEARCH("ITOT-SWHWOD*BR",[1]OUT_FinalEnergyCons!$A$4:$A$10000)))*1,[1]OUT_FinalEnergyCons!J$4:J$10000)</f>
        <v>1.76108522433326E-4</v>
      </c>
      <c r="M2286" s="1" cm="1">
        <f t="array" ref="M2286">SUMPRODUCT(([1]OUT_FinalEnergyCons!$B$4:$B$10000="var_ncap")*1,  (ISNUMBER(SEARCH("ITOT-SWHWOD*BR",[1]OUT_FinalEnergyCons!$A$4:$A$10000)))*1,[1]OUT_FinalEnergyCons!K$4:K$10000)</f>
        <v>0.25620174903487503</v>
      </c>
      <c r="N2286" s="1" cm="1">
        <f t="array" ref="N2286">SUMPRODUCT(([1]OUT_FinalEnergyCons!$B$4:$B$10000="var_ncap")*1,  (ISNUMBER(SEARCH("ITOT-SWHWOD*BR",[1]OUT_FinalEnergyCons!$A$4:$A$10000)))*1,[1]OUT_FinalEnergyCons!L$4:L$10000)</f>
        <v>5.2154104823197503E-2</v>
      </c>
      <c r="O2286" s="1" cm="1">
        <f t="array" ref="O2286">SUMPRODUCT(([1]OUT_FinalEnergyCons!$B$4:$B$10000="var_ncap")*1,  (ISNUMBER(SEARCH("ITOT-SWHWOD*BR",[1]OUT_FinalEnergyCons!$A$4:$A$10000)))*1,[1]OUT_FinalEnergyCons!M$4:M$10000)</f>
        <v>0.12792509863669399</v>
      </c>
      <c r="P2286" s="1" cm="1">
        <f t="array" ref="P2286">SUMPRODUCT(([1]OUT_FinalEnergyCons!$B$4:$B$10000="var_ncap")*1,  (ISNUMBER(SEARCH("ITOT-SWHWOD*BR",[1]OUT_FinalEnergyCons!$A$4:$A$10000)))*1,[1]OUT_FinalEnergyCons!N$4:N$10000)</f>
        <v>0.119719379547176</v>
      </c>
      <c r="Q2286" s="1" cm="1">
        <f t="array" ref="Q2286">SUMPRODUCT(([1]OUT_FinalEnergyCons!$B$4:$B$10000="var_ncap")*1,  (ISNUMBER(SEARCH("ITOT-SWHWOD*BR",[1]OUT_FinalEnergyCons!$A$4:$A$10000)))*1,[1]OUT_FinalEnergyCons!O$4:O$10000)</f>
        <v>7.8117423105536404E-2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8.3892786943014705E-3</v>
      </c>
      <c r="H2287" s="1">
        <f t="shared" si="2299"/>
        <v>3.03982909379271E-4</v>
      </c>
      <c r="I2287" s="1">
        <f t="shared" si="2299"/>
        <v>3.4683339654578999E-3</v>
      </c>
      <c r="J2287" s="1">
        <f t="shared" si="2299"/>
        <v>2.75652650773912E-2</v>
      </c>
      <c r="K2287" s="1">
        <f t="shared" si="2299"/>
        <v>1.2916482414596499E-2</v>
      </c>
      <c r="L2287" s="1">
        <f t="shared" si="2299"/>
        <v>4.3457208410555099E-3</v>
      </c>
      <c r="M2287" s="1">
        <f t="shared" si="2299"/>
        <v>2.7349222358067901E-2</v>
      </c>
      <c r="N2287" s="1">
        <f t="shared" si="2299"/>
        <v>1.13432513929797E-2</v>
      </c>
      <c r="O2287" s="1">
        <f t="shared" si="2299"/>
        <v>3.4589988858243102E-3</v>
      </c>
      <c r="P2287" s="1">
        <f>P2288</f>
        <v>2.6141615926695502E-2</v>
      </c>
      <c r="Q2287" s="1">
        <f>Q2288</f>
        <v>6.8873770852623303E-3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8.3892786943014705E-3</v>
      </c>
      <c r="H2288" s="1" cm="1">
        <f t="array" ref="H2288">SUMPRODUCT(([1]OUT_FinalEnergyCons!$B$4:$B$10000="var_ncap")*1,  (ISNUMBER(SEARCH("ITOT-SWHPLT*BR",[1]OUT_FinalEnergyCons!$A$4:$A$10000)))*1,[1]OUT_FinalEnergyCons!F$4:F$10000)</f>
        <v>3.03982909379271E-4</v>
      </c>
      <c r="I2288" s="1" cm="1">
        <f t="array" ref="I2288">SUMPRODUCT(([1]OUT_FinalEnergyCons!$B$4:$B$10000="var_ncap")*1,  (ISNUMBER(SEARCH("ITOT-SWHPLT*BR",[1]OUT_FinalEnergyCons!$A$4:$A$10000)))*1,[1]OUT_FinalEnergyCons!G$4:G$10000)</f>
        <v>3.4683339654578999E-3</v>
      </c>
      <c r="J2288" s="1" cm="1">
        <f t="array" ref="J2288">SUMPRODUCT(([1]OUT_FinalEnergyCons!$B$4:$B$10000="var_ncap")*1,  (ISNUMBER(SEARCH("ITOT-SWHPLT*BR",[1]OUT_FinalEnergyCons!$A$4:$A$10000)))*1,[1]OUT_FinalEnergyCons!H$4:H$10000)</f>
        <v>2.75652650773912E-2</v>
      </c>
      <c r="K2288" s="1" cm="1">
        <f t="array" ref="K2288">SUMPRODUCT(([1]OUT_FinalEnergyCons!$B$4:$B$10000="var_ncap")*1,  (ISNUMBER(SEARCH("ITOT-SWHPLT*BR",[1]OUT_FinalEnergyCons!$A$4:$A$10000)))*1,[1]OUT_FinalEnergyCons!I$4:I$10000)</f>
        <v>1.2916482414596499E-2</v>
      </c>
      <c r="L2288" s="1" cm="1">
        <f t="array" ref="L2288">SUMPRODUCT(([1]OUT_FinalEnergyCons!$B$4:$B$10000="var_ncap")*1,  (ISNUMBER(SEARCH("ITOT-SWHPLT*BR",[1]OUT_FinalEnergyCons!$A$4:$A$10000)))*1,[1]OUT_FinalEnergyCons!J$4:J$10000)</f>
        <v>4.3457208410555099E-3</v>
      </c>
      <c r="M2288" s="1" cm="1">
        <f t="array" ref="M2288">SUMPRODUCT(([1]OUT_FinalEnergyCons!$B$4:$B$10000="var_ncap")*1,  (ISNUMBER(SEARCH("ITOT-SWHPLT*BR",[1]OUT_FinalEnergyCons!$A$4:$A$10000)))*1,[1]OUT_FinalEnergyCons!K$4:K$10000)</f>
        <v>2.7349222358067901E-2</v>
      </c>
      <c r="N2288" s="1" cm="1">
        <f t="array" ref="N2288">SUMPRODUCT(([1]OUT_FinalEnergyCons!$B$4:$B$10000="var_ncap")*1,  (ISNUMBER(SEARCH("ITOT-SWHPLT*BR",[1]OUT_FinalEnergyCons!$A$4:$A$10000)))*1,[1]OUT_FinalEnergyCons!L$4:L$10000)</f>
        <v>1.13432513929797E-2</v>
      </c>
      <c r="O2288" s="1" cm="1">
        <f t="array" ref="O2288">SUMPRODUCT(([1]OUT_FinalEnergyCons!$B$4:$B$10000="var_ncap")*1,  (ISNUMBER(SEARCH("ITOT-SWHPLT*BR",[1]OUT_FinalEnergyCons!$A$4:$A$10000)))*1,[1]OUT_FinalEnergyCons!M$4:M$10000)</f>
        <v>3.4589988858243102E-3</v>
      </c>
      <c r="P2288" s="1" cm="1">
        <f t="array" ref="P2288">SUMPRODUCT(([1]OUT_FinalEnergyCons!$B$4:$B$10000="var_ncap")*1,  (ISNUMBER(SEARCH("ITOT-SWHPLT*BR",[1]OUT_FinalEnergyCons!$A$4:$A$10000)))*1,[1]OUT_FinalEnergyCons!N$4:N$10000)</f>
        <v>2.6141615926695502E-2</v>
      </c>
      <c r="Q2288" s="1" cm="1">
        <f t="array" ref="Q2288">SUMPRODUCT(([1]OUT_FinalEnergyCons!$B$4:$B$10000="var_ncap")*1,  (ISNUMBER(SEARCH("ITOT-SWHPLT*BR",[1]OUT_FinalEnergyCons!$A$4:$A$10000)))*1,[1]OUT_FinalEnergyCons!O$4:O$10000)</f>
        <v>6.8873770852623303E-3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8.4569537316762003E-5</v>
      </c>
      <c r="H2289" s="1">
        <f t="shared" si="2300"/>
        <v>7.9162410696245999E-5</v>
      </c>
      <c r="I2289" s="1">
        <f t="shared" si="2300"/>
        <v>9.2730783915221502E-5</v>
      </c>
      <c r="J2289" s="1">
        <f t="shared" si="2300"/>
        <v>0.15919619804329799</v>
      </c>
      <c r="K2289" s="1">
        <f t="shared" si="2300"/>
        <v>3.6782379291514497E-2</v>
      </c>
      <c r="L2289" s="1">
        <f t="shared" si="2300"/>
        <v>3.1455093070472903E-4</v>
      </c>
      <c r="M2289" s="1">
        <f t="shared" si="2300"/>
        <v>4.3658640642543198E-4</v>
      </c>
      <c r="N2289" s="1">
        <f t="shared" si="2300"/>
        <v>3.0822652822293201E-4</v>
      </c>
      <c r="O2289" s="1">
        <f t="shared" si="2300"/>
        <v>1.8952858901735801E-4</v>
      </c>
      <c r="P2289" s="1">
        <f>P2290</f>
        <v>5.8548466265305902E-5</v>
      </c>
      <c r="Q2289" s="1">
        <f>Q2290</f>
        <v>4.3386321433405901E-5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8.4569537316762003E-5</v>
      </c>
      <c r="H2290" s="1" cm="1">
        <f t="array" ref="H2290">SUMPRODUCT(([1]OUT_FinalEnergyCons!$B$4:$B$10000="var_ncap")*1,  (ISNUMBER(SEARCH("ITOT-SWHWST*BR",[1]OUT_FinalEnergyCons!$A$4:$A$10000)))*1,[1]OUT_FinalEnergyCons!F$4:F$10000)</f>
        <v>7.9162410696245999E-5</v>
      </c>
      <c r="I2290" s="1" cm="1">
        <f t="array" ref="I2290">SUMPRODUCT(([1]OUT_FinalEnergyCons!$B$4:$B$10000="var_ncap")*1,  (ISNUMBER(SEARCH("ITOT-SWHWST*BR",[1]OUT_FinalEnergyCons!$A$4:$A$10000)))*1,[1]OUT_FinalEnergyCons!G$4:G$10000)</f>
        <v>9.2730783915221502E-5</v>
      </c>
      <c r="J2290" s="1" cm="1">
        <f t="array" ref="J2290">SUMPRODUCT(([1]OUT_FinalEnergyCons!$B$4:$B$10000="var_ncap")*1,  (ISNUMBER(SEARCH("ITOT-SWHWST*BR",[1]OUT_FinalEnergyCons!$A$4:$A$10000)))*1,[1]OUT_FinalEnergyCons!H$4:H$10000)</f>
        <v>0.15919619804329799</v>
      </c>
      <c r="K2290" s="1" cm="1">
        <f t="array" ref="K2290">SUMPRODUCT(([1]OUT_FinalEnergyCons!$B$4:$B$10000="var_ncap")*1,  (ISNUMBER(SEARCH("ITOT-SWHWST*BR",[1]OUT_FinalEnergyCons!$A$4:$A$10000)))*1,[1]OUT_FinalEnergyCons!I$4:I$10000)</f>
        <v>3.6782379291514497E-2</v>
      </c>
      <c r="L2290" s="1" cm="1">
        <f t="array" ref="L2290">SUMPRODUCT(([1]OUT_FinalEnergyCons!$B$4:$B$10000="var_ncap")*1,  (ISNUMBER(SEARCH("ITOT-SWHWST*BR",[1]OUT_FinalEnergyCons!$A$4:$A$10000)))*1,[1]OUT_FinalEnergyCons!J$4:J$10000)</f>
        <v>3.1455093070472903E-4</v>
      </c>
      <c r="M2290" s="1" cm="1">
        <f t="array" ref="M2290">SUMPRODUCT(([1]OUT_FinalEnergyCons!$B$4:$B$10000="var_ncap")*1,  (ISNUMBER(SEARCH("ITOT-SWHWST*BR",[1]OUT_FinalEnergyCons!$A$4:$A$10000)))*1,[1]OUT_FinalEnergyCons!K$4:K$10000)</f>
        <v>4.3658640642543198E-4</v>
      </c>
      <c r="N2290" s="1" cm="1">
        <f t="array" ref="N2290">SUMPRODUCT(([1]OUT_FinalEnergyCons!$B$4:$B$10000="var_ncap")*1,  (ISNUMBER(SEARCH("ITOT-SWHWST*BR",[1]OUT_FinalEnergyCons!$A$4:$A$10000)))*1,[1]OUT_FinalEnergyCons!L$4:L$10000)</f>
        <v>3.0822652822293201E-4</v>
      </c>
      <c r="O2290" s="1" cm="1">
        <f t="array" ref="O2290">SUMPRODUCT(([1]OUT_FinalEnergyCons!$B$4:$B$10000="var_ncap")*1,  (ISNUMBER(SEARCH("ITOT-SWHWST*BR",[1]OUT_FinalEnergyCons!$A$4:$A$10000)))*1,[1]OUT_FinalEnergyCons!M$4:M$10000)</f>
        <v>1.8952858901735801E-4</v>
      </c>
      <c r="P2290" s="1" cm="1">
        <f t="array" ref="P2290">SUMPRODUCT(([1]OUT_FinalEnergyCons!$B$4:$B$10000="var_ncap")*1,  (ISNUMBER(SEARCH("ITOT-SWHWST*BR",[1]OUT_FinalEnergyCons!$A$4:$A$10000)))*1,[1]OUT_FinalEnergyCons!N$4:N$10000)</f>
        <v>5.8548466265305902E-5</v>
      </c>
      <c r="Q2290" s="1" cm="1">
        <f t="array" ref="Q2290">SUMPRODUCT(([1]OUT_FinalEnergyCons!$B$4:$B$10000="var_ncap")*1,  (ISNUMBER(SEARCH("ITOT-SWHWST*BR",[1]OUT_FinalEnergyCons!$A$4:$A$10000)))*1,[1]OUT_FinalEnergyCons!O$4:O$10000)</f>
        <v>4.3386321433405901E-5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2.8142098643840398E-3</v>
      </c>
      <c r="H2291" s="1">
        <f t="shared" si="2301"/>
        <v>4.2060166725813496E-6</v>
      </c>
      <c r="I2291" s="1">
        <f t="shared" si="2301"/>
        <v>5.7637226032506103E-6</v>
      </c>
      <c r="J2291" s="1">
        <f t="shared" si="2301"/>
        <v>8.6496810877440995E-3</v>
      </c>
      <c r="K2291" s="1">
        <f t="shared" si="2301"/>
        <v>4.3790616821590802E-3</v>
      </c>
      <c r="L2291" s="1">
        <f t="shared" si="2301"/>
        <v>3.1273867788908499E-4</v>
      </c>
      <c r="M2291" s="1">
        <f t="shared" si="2301"/>
        <v>8.6637560697365099E-3</v>
      </c>
      <c r="N2291" s="1">
        <f t="shared" si="2301"/>
        <v>3.7498585658343299E-3</v>
      </c>
      <c r="O2291" s="1">
        <f t="shared" si="2301"/>
        <v>9.4882494501025703E-4</v>
      </c>
      <c r="P2291" s="1">
        <f>P2292</f>
        <v>8.3249983729725002E-3</v>
      </c>
      <c r="Q2291" s="1">
        <f>Q2292</f>
        <v>4.1274415487791401E-3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2.8142098643840398E-3</v>
      </c>
      <c r="H2292" s="1" cm="1">
        <f t="array" ref="H2292">SUMPRODUCT(([1]OUT_FinalEnergyCons!$B$4:$B$10000="var_ncap")*1, (ISNUMBER(SEARCH("ITOT-SWHSOLBR",[1]OUT_FinalEnergyCons!$A$4:$A$10000)))*1,[1]OUT_FinalEnergyCons!F$4:F$10000)</f>
        <v>4.2060166725813496E-6</v>
      </c>
      <c r="I2292" s="1" cm="1">
        <f t="array" ref="I2292">SUMPRODUCT(([1]OUT_FinalEnergyCons!$B$4:$B$10000="var_ncap")*1, (ISNUMBER(SEARCH("ITOT-SWHSOLBR",[1]OUT_FinalEnergyCons!$A$4:$A$10000)))*1,[1]OUT_FinalEnergyCons!G$4:G$10000)</f>
        <v>5.7637226032506103E-6</v>
      </c>
      <c r="J2292" s="1" cm="1">
        <f t="array" ref="J2292">SUMPRODUCT(([1]OUT_FinalEnergyCons!$B$4:$B$10000="var_ncap")*1, (ISNUMBER(SEARCH("ITOT-SWHSOLBR",[1]OUT_FinalEnergyCons!$A$4:$A$10000)))*1,[1]OUT_FinalEnergyCons!H$4:H$10000)</f>
        <v>8.6496810877440995E-3</v>
      </c>
      <c r="K2292" s="1" cm="1">
        <f t="array" ref="K2292">SUMPRODUCT(([1]OUT_FinalEnergyCons!$B$4:$B$10000="var_ncap")*1, (ISNUMBER(SEARCH("ITOT-SWHSOLBR",[1]OUT_FinalEnergyCons!$A$4:$A$10000)))*1,[1]OUT_FinalEnergyCons!I$4:I$10000)</f>
        <v>4.3790616821590802E-3</v>
      </c>
      <c r="L2292" s="1" cm="1">
        <f t="array" ref="L2292">SUMPRODUCT(([1]OUT_FinalEnergyCons!$B$4:$B$10000="var_ncap")*1, (ISNUMBER(SEARCH("ITOT-SWHSOLBR",[1]OUT_FinalEnergyCons!$A$4:$A$10000)))*1,[1]OUT_FinalEnergyCons!J$4:J$10000)</f>
        <v>3.1273867788908499E-4</v>
      </c>
      <c r="M2292" s="1" cm="1">
        <f t="array" ref="M2292">SUMPRODUCT(([1]OUT_FinalEnergyCons!$B$4:$B$10000="var_ncap")*1, (ISNUMBER(SEARCH("ITOT-SWHSOLBR",[1]OUT_FinalEnergyCons!$A$4:$A$10000)))*1,[1]OUT_FinalEnergyCons!K$4:K$10000)</f>
        <v>8.6637560697365099E-3</v>
      </c>
      <c r="N2292" s="1" cm="1">
        <f t="array" ref="N2292">SUMPRODUCT(([1]OUT_FinalEnergyCons!$B$4:$B$10000="var_ncap")*1, (ISNUMBER(SEARCH("ITOT-SWHSOLBR",[1]OUT_FinalEnergyCons!$A$4:$A$10000)))*1,[1]OUT_FinalEnergyCons!L$4:L$10000)</f>
        <v>3.7498585658343299E-3</v>
      </c>
      <c r="O2292" s="1" cm="1">
        <f t="array" ref="O2292">SUMPRODUCT(([1]OUT_FinalEnergyCons!$B$4:$B$10000="var_ncap")*1, (ISNUMBER(SEARCH("ITOT-SWHSOLBR",[1]OUT_FinalEnergyCons!$A$4:$A$10000)))*1,[1]OUT_FinalEnergyCons!M$4:M$10000)</f>
        <v>9.4882494501025703E-4</v>
      </c>
      <c r="P2292" s="1" cm="1">
        <f t="array" ref="P2292">SUMPRODUCT(([1]OUT_FinalEnergyCons!$B$4:$B$10000="var_ncap")*1, (ISNUMBER(SEARCH("ITOT-SWHSOLBR",[1]OUT_FinalEnergyCons!$A$4:$A$10000)))*1,[1]OUT_FinalEnergyCons!N$4:N$10000)</f>
        <v>8.3249983729725002E-3</v>
      </c>
      <c r="Q2292" s="1" cm="1">
        <f t="array" ref="Q2292">SUMPRODUCT(([1]OUT_FinalEnergyCons!$B$4:$B$10000="var_ncap")*1, (ISNUMBER(SEARCH("ITOT-SWHSOLBR",[1]OUT_FinalEnergyCons!$A$4:$A$10000)))*1,[1]OUT_FinalEnergyCons!O$4:O$10000)</f>
        <v>4.1274415487791401E-3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0</v>
      </c>
      <c r="J2293" s="1">
        <f t="shared" si="2302"/>
        <v>0.57480881900315495</v>
      </c>
      <c r="K2293" s="1">
        <f t="shared" si="2302"/>
        <v>4.1906103963793399E-3</v>
      </c>
      <c r="L2293" s="1">
        <f t="shared" si="2302"/>
        <v>4.59603282503208E-4</v>
      </c>
      <c r="M2293" s="1">
        <f t="shared" si="2302"/>
        <v>0.55634242481908402</v>
      </c>
      <c r="N2293" s="1">
        <f t="shared" si="2302"/>
        <v>0.161480875202654</v>
      </c>
      <c r="O2293" s="1">
        <f t="shared" si="2302"/>
        <v>7.4201395701008505E-2</v>
      </c>
      <c r="P2293" s="1">
        <f>P2294</f>
        <v>0.49379995648349201</v>
      </c>
      <c r="Q2293" s="1">
        <f>Q2294</f>
        <v>0.20791218648929299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0.57480881900315495</v>
      </c>
      <c r="K2294" s="1" cm="1">
        <f t="array" ref="K2294">SUMPRODUCT(([1]OUT_FinalEnergyCons!$B$4:$B$10000="var_ncap")*1, (ISNUMBER(SEARCH("ITOT-SWHH2BR",[1]OUT_FinalEnergyCons!$A$4:$A$10000)))*1,[1]OUT_FinalEnergyCons!I$4:I$10000)</f>
        <v>4.1906103963793399E-3</v>
      </c>
      <c r="L2294" s="1" cm="1">
        <f t="array" ref="L2294">SUMPRODUCT(([1]OUT_FinalEnergyCons!$B$4:$B$10000="var_ncap")*1, (ISNUMBER(SEARCH("ITOT-SWHH2BR",[1]OUT_FinalEnergyCons!$A$4:$A$10000)))*1,[1]OUT_FinalEnergyCons!J$4:J$10000)</f>
        <v>4.59603282503208E-4</v>
      </c>
      <c r="M2294" s="1" cm="1">
        <f t="array" ref="M2294">SUMPRODUCT(([1]OUT_FinalEnergyCons!$B$4:$B$10000="var_ncap")*1, (ISNUMBER(SEARCH("ITOT-SWHH2BR",[1]OUT_FinalEnergyCons!$A$4:$A$10000)))*1,[1]OUT_FinalEnergyCons!K$4:K$10000)</f>
        <v>0.55634242481908402</v>
      </c>
      <c r="N2294" s="1" cm="1">
        <f t="array" ref="N2294">SUMPRODUCT(([1]OUT_FinalEnergyCons!$B$4:$B$10000="var_ncap")*1, (ISNUMBER(SEARCH("ITOT-SWHH2BR",[1]OUT_FinalEnergyCons!$A$4:$A$10000)))*1,[1]OUT_FinalEnergyCons!L$4:L$10000)</f>
        <v>0.161480875202654</v>
      </c>
      <c r="O2294" s="1" cm="1">
        <f t="array" ref="O2294">SUMPRODUCT(([1]OUT_FinalEnergyCons!$B$4:$B$10000="var_ncap")*1, (ISNUMBER(SEARCH("ITOT-SWHH2BR",[1]OUT_FinalEnergyCons!$A$4:$A$10000)))*1,[1]OUT_FinalEnergyCons!M$4:M$10000)</f>
        <v>7.4201395701008505E-2</v>
      </c>
      <c r="P2294" s="1" cm="1">
        <f t="array" ref="P2294">SUMPRODUCT(([1]OUT_FinalEnergyCons!$B$4:$B$10000="var_ncap")*1, (ISNUMBER(SEARCH("ITOT-SWHH2BR",[1]OUT_FinalEnergyCons!$A$4:$A$10000)))*1,[1]OUT_FinalEnergyCons!N$4:N$10000)</f>
        <v>0.49379995648349201</v>
      </c>
      <c r="Q2294" s="1" cm="1">
        <f t="array" ref="Q2294">SUMPRODUCT(([1]OUT_FinalEnergyCons!$B$4:$B$10000="var_ncap")*1, (ISNUMBER(SEARCH("ITOT-SWHH2BR",[1]OUT_FinalEnergyCons!$A$4:$A$10000)))*1,[1]OUT_FinalEnergyCons!O$4:O$10000)</f>
        <v>0.20791218648929299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1.4238322789695114E-4</v>
      </c>
      <c r="G2295" s="17">
        <f t="shared" si="2303"/>
        <v>3.2886315024044273E-2</v>
      </c>
      <c r="H2295" s="17">
        <f t="shared" si="2303"/>
        <v>0.15143038821904065</v>
      </c>
      <c r="I2295" s="17">
        <f t="shared" si="2303"/>
        <v>4.852390435178669E-2</v>
      </c>
      <c r="J2295" s="17">
        <f t="shared" si="2303"/>
        <v>2.629001830433765</v>
      </c>
      <c r="K2295" s="17">
        <f t="shared" si="2303"/>
        <v>1.9732329059936122</v>
      </c>
      <c r="L2295" s="17">
        <f t="shared" ref="L2295:O2295" si="2304">SUM(L2296,L2299,L2301,L2305,L2307,L2309,L2311)</f>
        <v>0.8141344753896369</v>
      </c>
      <c r="M2295" s="17">
        <f t="shared" si="2304"/>
        <v>2.6087673782809473</v>
      </c>
      <c r="N2295" s="17">
        <f t="shared" si="2304"/>
        <v>1.8972067248478068</v>
      </c>
      <c r="O2295" s="17">
        <f t="shared" si="2304"/>
        <v>1.1062015136642573</v>
      </c>
      <c r="P2295" s="17">
        <f>SUM(P2296,P2299,P2301,P2305,P2307,P2309,P2311)</f>
        <v>2.7583918053482144</v>
      </c>
      <c r="Q2295" s="17">
        <f>SUM(Q2296,Q2299,Q2301,Q2305,Q2307,Q2309,Q2311)</f>
        <v>1.6940153821910842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2.116988763489318E-5</v>
      </c>
      <c r="G2296" s="1">
        <f t="shared" si="2307"/>
        <v>1.7030452722181999E-5</v>
      </c>
      <c r="H2296" s="1">
        <f t="shared" si="2307"/>
        <v>0.15058583646021734</v>
      </c>
      <c r="I2296" s="1">
        <f t="shared" si="2307"/>
        <v>1.6572632792624355E-2</v>
      </c>
      <c r="J2296" s="1">
        <f t="shared" si="2307"/>
        <v>0.31569886400079694</v>
      </c>
      <c r="K2296" s="1">
        <f t="shared" si="2307"/>
        <v>0.24762496568998099</v>
      </c>
      <c r="L2296" s="1">
        <f t="shared" ref="L2296:O2296" si="2308">SUM(L2297:L2298)</f>
        <v>3.2047556802944126E-2</v>
      </c>
      <c r="M2296" s="1">
        <f t="shared" si="2308"/>
        <v>1.0249193119056781</v>
      </c>
      <c r="N2296" s="1">
        <f t="shared" si="2308"/>
        <v>0.32129236803752498</v>
      </c>
      <c r="O2296" s="1">
        <f t="shared" si="2308"/>
        <v>0.1664915454809901</v>
      </c>
      <c r="P2296" s="1">
        <f>SUM(P2297:P2298)</f>
        <v>1.0466617373263063</v>
      </c>
      <c r="Q2296" s="1">
        <f>SUM(Q2297:Q2298)</f>
        <v>0.62750395947803961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2.0064540981086699E-5</v>
      </c>
      <c r="G2297" s="1" cm="1">
        <f t="array" ref="G2297">SUMPRODUCT(([1]OUT_FinalEnergyCons!$B$4:$B$10000="var_ncap")*1, (ISNUMBER(SEARCH("SCOM-SHELCBR",[1]OUT_FinalEnergyCons!$A$4:$A$10000)))*1,[1]OUT_FinalEnergyCons!E$4:E$10000)</f>
        <v>1.12864502227688E-5</v>
      </c>
      <c r="H2297" s="1" cm="1">
        <f t="array" ref="H2297">SUMPRODUCT(([1]OUT_FinalEnergyCons!$B$4:$B$10000="var_ncap")*1, (ISNUMBER(SEARCH("SCOM-SHELCBR",[1]OUT_FinalEnergyCons!$A$4:$A$10000)))*1,[1]OUT_FinalEnergyCons!F$4:F$10000)</f>
        <v>0.15057764990294001</v>
      </c>
      <c r="I2297" s="1" cm="1">
        <f t="array" ref="I2297">SUMPRODUCT(([1]OUT_FinalEnergyCons!$B$4:$B$10000="var_ncap")*1, (ISNUMBER(SEARCH("SCOM-SHELCBR",[1]OUT_FinalEnergyCons!$A$4:$A$10000)))*1,[1]OUT_FinalEnergyCons!G$4:G$10000)</f>
        <v>1.6555207102171E-2</v>
      </c>
      <c r="J2297" s="1" cm="1">
        <f t="array" ref="J2297">SUMPRODUCT(([1]OUT_FinalEnergyCons!$B$4:$B$10000="var_ncap")*1, (ISNUMBER(SEARCH("SCOM-SHELCBR",[1]OUT_FinalEnergyCons!$A$4:$A$10000)))*1,[1]OUT_FinalEnergyCons!H$4:H$10000)</f>
        <v>1.4560270497392E-4</v>
      </c>
      <c r="K2297" s="1" cm="1">
        <f t="array" ref="K2297">SUMPRODUCT(([1]OUT_FinalEnergyCons!$B$4:$B$10000="var_ncap")*1, (ISNUMBER(SEARCH("SCOM-SHELCBR",[1]OUT_FinalEnergyCons!$A$4:$A$10000)))*1,[1]OUT_FinalEnergyCons!I$4:I$10000)</f>
        <v>0.108518801739316</v>
      </c>
      <c r="L2297" s="1" cm="1">
        <f t="array" ref="L2297">SUMPRODUCT(([1]OUT_FinalEnergyCons!$B$4:$B$10000="var_ncap")*1, (ISNUMBER(SEARCH("SCOM-SHELCBR",[1]OUT_FinalEnergyCons!$A$4:$A$10000)))*1,[1]OUT_FinalEnergyCons!J$4:J$10000)</f>
        <v>7.9616800676024794E-5</v>
      </c>
      <c r="M2297" s="1" cm="1">
        <f t="array" ref="M2297">SUMPRODUCT(([1]OUT_FinalEnergyCons!$B$4:$B$10000="var_ncap")*1, (ISNUMBER(SEARCH("SCOM-SHELCBR",[1]OUT_FinalEnergyCons!$A$4:$A$10000)))*1,[1]OUT_FinalEnergyCons!K$4:K$10000)</f>
        <v>2.7039069042804998E-4</v>
      </c>
      <c r="N2297" s="1" cm="1">
        <f t="array" ref="N2297">SUMPRODUCT(([1]OUT_FinalEnergyCons!$B$4:$B$10000="var_ncap")*1, (ISNUMBER(SEARCH("SCOM-SHELCBR",[1]OUT_FinalEnergyCons!$A$4:$A$10000)))*1,[1]OUT_FinalEnergyCons!L$4:L$10000)</f>
        <v>9.5726229576704E-2</v>
      </c>
      <c r="O2297" s="1" cm="1">
        <f t="array" ref="O2297">SUMPRODUCT(([1]OUT_FinalEnergyCons!$B$4:$B$10000="var_ncap")*1, (ISNUMBER(SEARCH("SCOM-SHELCBR",[1]OUT_FinalEnergyCons!$A$4:$A$10000)))*1,[1]OUT_FinalEnergyCons!M$4:M$10000)</f>
        <v>5.6433587942721103E-2</v>
      </c>
      <c r="P2297" s="1" cm="1">
        <f t="array" ref="P2297">SUMPRODUCT(([1]OUT_FinalEnergyCons!$B$4:$B$10000="var_ncap")*1, (ISNUMBER(SEARCH("SCOM-SHELCBR",[1]OUT_FinalEnergyCons!$A$4:$A$10000)))*1,[1]OUT_FinalEnergyCons!N$4:N$10000)</f>
        <v>1.87571092686255E-4</v>
      </c>
      <c r="Q2297" s="1" cm="1">
        <f t="array" ref="Q2297">SUMPRODUCT(([1]OUT_FinalEnergyCons!$B$4:$B$10000="var_ncap")*1, (ISNUMBER(SEARCH("SCOM-SHELCBR",[1]OUT_FinalEnergyCons!$A$4:$A$10000)))*1,[1]OUT_FinalEnergyCons!O$4:O$10000)</f>
        <v>2.99351583079406E-2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1.1053466538064799E-6</v>
      </c>
      <c r="G2298" s="1" cm="1">
        <f t="array" ref="G2298">SUMPRODUCT(([1]OUT_FinalEnergyCons!$B$4:$B$10000="var_ncap")*1, (ISNUMBER(SEARCH("SCOM-SHELCHP",[1]OUT_FinalEnergyCons!$A$4:$A$10000)))*1,[1]OUT_FinalEnergyCons!E$4:E$10000)</f>
        <v>5.7440024994131999E-6</v>
      </c>
      <c r="H2298" s="1" cm="1">
        <f t="array" ref="H2298">SUMPRODUCT(([1]OUT_FinalEnergyCons!$B$4:$B$10000="var_ncap")*1, (ISNUMBER(SEARCH("SCOM-SHELCHP",[1]OUT_FinalEnergyCons!$A$4:$A$10000)))*1,[1]OUT_FinalEnergyCons!F$4:F$10000)</f>
        <v>8.1865572773241803E-6</v>
      </c>
      <c r="I2298" s="1" cm="1">
        <f t="array" ref="I2298">SUMPRODUCT(([1]OUT_FinalEnergyCons!$B$4:$B$10000="var_ncap")*1, (ISNUMBER(SEARCH("SCOM-SHELCHP",[1]OUT_FinalEnergyCons!$A$4:$A$10000)))*1,[1]OUT_FinalEnergyCons!G$4:G$10000)</f>
        <v>1.7425690453354101E-5</v>
      </c>
      <c r="J2298" s="1" cm="1">
        <f t="array" ref="J2298">SUMPRODUCT(([1]OUT_FinalEnergyCons!$B$4:$B$10000="var_ncap")*1, (ISNUMBER(SEARCH("SCOM-SHELCHP",[1]OUT_FinalEnergyCons!$A$4:$A$10000)))*1,[1]OUT_FinalEnergyCons!H$4:H$10000)</f>
        <v>0.31555326129582301</v>
      </c>
      <c r="K2298" s="1" cm="1">
        <f t="array" ref="K2298">SUMPRODUCT(([1]OUT_FinalEnergyCons!$B$4:$B$10000="var_ncap")*1, (ISNUMBER(SEARCH("SCOM-SHELCHP",[1]OUT_FinalEnergyCons!$A$4:$A$10000)))*1,[1]OUT_FinalEnergyCons!I$4:I$10000)</f>
        <v>0.139106163950665</v>
      </c>
      <c r="L2298" s="1" cm="1">
        <f t="array" ref="L2298">SUMPRODUCT(([1]OUT_FinalEnergyCons!$B$4:$B$10000="var_ncap")*1, (ISNUMBER(SEARCH("SCOM-SHELCHP",[1]OUT_FinalEnergyCons!$A$4:$A$10000)))*1,[1]OUT_FinalEnergyCons!J$4:J$10000)</f>
        <v>3.1967940002268103E-2</v>
      </c>
      <c r="M2298" s="1" cm="1">
        <f t="array" ref="M2298">SUMPRODUCT(([1]OUT_FinalEnergyCons!$B$4:$B$10000="var_ncap")*1, (ISNUMBER(SEARCH("SCOM-SHELCHP",[1]OUT_FinalEnergyCons!$A$4:$A$10000)))*1,[1]OUT_FinalEnergyCons!K$4:K$10000)</f>
        <v>1.0246489212152501</v>
      </c>
      <c r="N2298" s="1" cm="1">
        <f t="array" ref="N2298">SUMPRODUCT(([1]OUT_FinalEnergyCons!$B$4:$B$10000="var_ncap")*1, (ISNUMBER(SEARCH("SCOM-SHELCHP",[1]OUT_FinalEnergyCons!$A$4:$A$10000)))*1,[1]OUT_FinalEnergyCons!L$4:L$10000)</f>
        <v>0.22556613846082099</v>
      </c>
      <c r="O2298" s="1" cm="1">
        <f t="array" ref="O2298">SUMPRODUCT(([1]OUT_FinalEnergyCons!$B$4:$B$10000="var_ncap")*1, (ISNUMBER(SEARCH("SCOM-SHELCHP",[1]OUT_FinalEnergyCons!$A$4:$A$10000)))*1,[1]OUT_FinalEnergyCons!M$4:M$10000)</f>
        <v>0.110057957538269</v>
      </c>
      <c r="P2298" s="1" cm="1">
        <f t="array" ref="P2298">SUMPRODUCT(([1]OUT_FinalEnergyCons!$B$4:$B$10000="var_ncap")*1, (ISNUMBER(SEARCH("SCOM-SHELCHP",[1]OUT_FinalEnergyCons!$A$4:$A$10000)))*1,[1]OUT_FinalEnergyCons!N$4:N$10000)</f>
        <v>1.0464741662336201</v>
      </c>
      <c r="Q2298" s="1" cm="1">
        <f t="array" ref="Q2298">SUMPRODUCT(([1]OUT_FinalEnergyCons!$B$4:$B$10000="var_ncap")*1, (ISNUMBER(SEARCH("SCOM-SHELCHP",[1]OUT_FinalEnergyCons!$A$4:$A$10000)))*1,[1]OUT_FinalEnergyCons!O$4:O$10000)</f>
        <v>0.59756880117009903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9.3844552088175196E-6</v>
      </c>
      <c r="G2299" s="1">
        <f t="shared" si="2309"/>
        <v>1.5899652536548299E-5</v>
      </c>
      <c r="H2299" s="1">
        <f t="shared" si="2309"/>
        <v>1.5974750184317901E-5</v>
      </c>
      <c r="I2299" s="1">
        <f t="shared" si="2309"/>
        <v>1.91515245911195E-5</v>
      </c>
      <c r="J2299" s="1">
        <f t="shared" si="2309"/>
        <v>7.3540394492612002E-2</v>
      </c>
      <c r="K2299" s="1">
        <f t="shared" si="2309"/>
        <v>0.31532237725537499</v>
      </c>
      <c r="L2299" s="1">
        <f t="shared" si="2309"/>
        <v>3.0770688587590198E-5</v>
      </c>
      <c r="M2299" s="1">
        <f t="shared" si="2309"/>
        <v>2.5425660781791599E-2</v>
      </c>
      <c r="N2299" s="1">
        <f t="shared" si="2309"/>
        <v>8.83953828672953E-2</v>
      </c>
      <c r="O2299" s="1">
        <f t="shared" si="2309"/>
        <v>1.9859829600366201E-4</v>
      </c>
      <c r="P2299" s="1">
        <f>P2300</f>
        <v>5.1393892708839803E-2</v>
      </c>
      <c r="Q2299" s="1">
        <f>Q2300</f>
        <v>5.7722203268796797E-2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9.3844552088175196E-6</v>
      </c>
      <c r="G2300" s="1" cm="1">
        <f t="array" ref="G2300">SUMPRODUCT(([1]OUT_FinalEnergyCons!$B$4:$B$10000="var_ncap")*1,(ISNUMBER(SEARCH("SCOM-SHLFOBR",[1]OUT_FinalEnergyCons!$A$4:$A$10000)))*1,[1]OUT_FinalEnergyCons!E$4:E$10000)</f>
        <v>1.5899652536548299E-5</v>
      </c>
      <c r="H2300" s="1" cm="1">
        <f t="array" ref="H2300">SUMPRODUCT(([1]OUT_FinalEnergyCons!$B$4:$B$10000="var_ncap")*1,(ISNUMBER(SEARCH("SCOM-SHLFOBR",[1]OUT_FinalEnergyCons!$A$4:$A$10000)))*1,[1]OUT_FinalEnergyCons!F$4:F$10000)</f>
        <v>1.5974750184317901E-5</v>
      </c>
      <c r="I2300" s="1" cm="1">
        <f t="array" ref="I2300">SUMPRODUCT(([1]OUT_FinalEnergyCons!$B$4:$B$10000="var_ncap")*1,(ISNUMBER(SEARCH("SCOM-SHLFOBR",[1]OUT_FinalEnergyCons!$A$4:$A$10000)))*1,[1]OUT_FinalEnergyCons!G$4:G$10000)</f>
        <v>1.91515245911195E-5</v>
      </c>
      <c r="J2300" s="1" cm="1">
        <f t="array" ref="J2300">SUMPRODUCT(([1]OUT_FinalEnergyCons!$B$4:$B$10000="var_ncap")*1,(ISNUMBER(SEARCH("SCOM-SHLFOBR",[1]OUT_FinalEnergyCons!$A$4:$A$10000)))*1,[1]OUT_FinalEnergyCons!H$4:H$10000)</f>
        <v>7.3540394492612002E-2</v>
      </c>
      <c r="K2300" s="1" cm="1">
        <f t="array" ref="K2300">SUMPRODUCT(([1]OUT_FinalEnergyCons!$B$4:$B$10000="var_ncap")*1,(ISNUMBER(SEARCH("SCOM-SHLFOBR",[1]OUT_FinalEnergyCons!$A$4:$A$10000)))*1,[1]OUT_FinalEnergyCons!I$4:I$10000)</f>
        <v>0.31532237725537499</v>
      </c>
      <c r="L2300" s="1" cm="1">
        <f t="array" ref="L2300">SUMPRODUCT(([1]OUT_FinalEnergyCons!$B$4:$B$10000="var_ncap")*1,(ISNUMBER(SEARCH("SCOM-SHLFOBR",[1]OUT_FinalEnergyCons!$A$4:$A$10000)))*1,[1]OUT_FinalEnergyCons!J$4:J$10000)</f>
        <v>3.0770688587590198E-5</v>
      </c>
      <c r="M2300" s="1" cm="1">
        <f t="array" ref="M2300">SUMPRODUCT(([1]OUT_FinalEnergyCons!$B$4:$B$10000="var_ncap")*1,(ISNUMBER(SEARCH("SCOM-SHLFOBR",[1]OUT_FinalEnergyCons!$A$4:$A$10000)))*1,[1]OUT_FinalEnergyCons!K$4:K$10000)</f>
        <v>2.5425660781791599E-2</v>
      </c>
      <c r="N2300" s="1" cm="1">
        <f t="array" ref="N2300">SUMPRODUCT(([1]OUT_FinalEnergyCons!$B$4:$B$10000="var_ncap")*1,(ISNUMBER(SEARCH("SCOM-SHLFOBR",[1]OUT_FinalEnergyCons!$A$4:$A$10000)))*1,[1]OUT_FinalEnergyCons!L$4:L$10000)</f>
        <v>8.83953828672953E-2</v>
      </c>
      <c r="O2300" s="1" cm="1">
        <f t="array" ref="O2300">SUMPRODUCT(([1]OUT_FinalEnergyCons!$B$4:$B$10000="var_ncap")*1,(ISNUMBER(SEARCH("SCOM-SHLFOBR",[1]OUT_FinalEnergyCons!$A$4:$A$10000)))*1,[1]OUT_FinalEnergyCons!M$4:M$10000)</f>
        <v>1.9859829600366201E-4</v>
      </c>
      <c r="P2300" s="1" cm="1">
        <f t="array" ref="P2300">SUMPRODUCT(([1]OUT_FinalEnergyCons!$B$4:$B$10000="var_ncap")*1,(ISNUMBER(SEARCH("SCOM-SHLFOBR",[1]OUT_FinalEnergyCons!$A$4:$A$10000)))*1,[1]OUT_FinalEnergyCons!N$4:N$10000)</f>
        <v>5.1393892708839803E-2</v>
      </c>
      <c r="Q2300" s="1" cm="1">
        <f t="array" ref="Q2300">SUMPRODUCT(([1]OUT_FinalEnergyCons!$B$4:$B$10000="var_ncap")*1,(ISNUMBER(SEARCH("SCOM-SHLFOBR",[1]OUT_FinalEnergyCons!$A$4:$A$10000)))*1,[1]OUT_FinalEnergyCons!O$4:O$10000)</f>
        <v>5.7722203268796797E-2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1.7778858091799461E-5</v>
      </c>
      <c r="G2301" s="1">
        <f t="shared" si="2311"/>
        <v>4.2980468894480615E-4</v>
      </c>
      <c r="H2301" s="1">
        <f t="shared" si="2311"/>
        <v>7.4919373838810066E-4</v>
      </c>
      <c r="I2301" s="1">
        <f t="shared" si="2311"/>
        <v>1.8442022638894473E-4</v>
      </c>
      <c r="J2301" s="1">
        <f t="shared" si="2311"/>
        <v>1.1373057247712224</v>
      </c>
      <c r="K2301" s="1">
        <f t="shared" si="2311"/>
        <v>0.82170770391880621</v>
      </c>
      <c r="L2301" s="1">
        <f t="shared" ref="L2301:O2301" si="2312">SUM(L2302:L2304)</f>
        <v>5.4444750360444312E-3</v>
      </c>
      <c r="M2301" s="1">
        <f t="shared" si="2312"/>
        <v>0.85771174564025177</v>
      </c>
      <c r="N2301" s="1">
        <f t="shared" si="2312"/>
        <v>0.85316763033211662</v>
      </c>
      <c r="O2301" s="1">
        <f t="shared" si="2312"/>
        <v>0.73162330208587767</v>
      </c>
      <c r="P2301" s="1">
        <f>SUM(P2302:P2304)</f>
        <v>0.90239803119024409</v>
      </c>
      <c r="Q2301" s="1">
        <f>SUM(Q2302:Q2304)</f>
        <v>0.47114088008021926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9.8579322665726193E-7</v>
      </c>
      <c r="G2302" s="1" cm="1">
        <f t="array" ref="G2302">SUMPRODUCT(([1]OUT_FinalEnergyCons!$B$4:$B$10000="var_ncap")*1, (ISNUMBER(SEARCH("SCOM-SHNGABR",[1]OUT_FinalEnergyCons!$A$4:$A$10000)))*1,[1]OUT_FinalEnergyCons!E$4:E$10000)</f>
        <v>1.68043513633861E-5</v>
      </c>
      <c r="H2302" s="1" cm="1">
        <f t="array" ref="H2302">SUMPRODUCT(([1]OUT_FinalEnergyCons!$B$4:$B$10000="var_ncap")*1, (ISNUMBER(SEARCH("SCOM-SHNGABR",[1]OUT_FinalEnergyCons!$A$4:$A$10000)))*1,[1]OUT_FinalEnergyCons!F$4:F$10000)</f>
        <v>1.7093835376730901E-5</v>
      </c>
      <c r="I2302" s="1" cm="1">
        <f t="array" ref="I2302">SUMPRODUCT(([1]OUT_FinalEnergyCons!$B$4:$B$10000="var_ncap")*1, (ISNUMBER(SEARCH("SCOM-SHNGABR",[1]OUT_FinalEnergyCons!$A$4:$A$10000)))*1,[1]OUT_FinalEnergyCons!G$4:G$10000)</f>
        <v>1.28410573056177E-4</v>
      </c>
      <c r="J2302" s="1" cm="1">
        <f t="array" ref="J2302">SUMPRODUCT(([1]OUT_FinalEnergyCons!$B$4:$B$10000="var_ncap")*1, (ISNUMBER(SEARCH("SCOM-SHNGABR",[1]OUT_FinalEnergyCons!$A$4:$A$10000)))*1,[1]OUT_FinalEnergyCons!H$4:H$10000)</f>
        <v>0.99308051188424196</v>
      </c>
      <c r="K2302" s="1" cm="1">
        <f t="array" ref="K2302">SUMPRODUCT(([1]OUT_FinalEnergyCons!$B$4:$B$10000="var_ncap")*1, (ISNUMBER(SEARCH("SCOM-SHNGABR",[1]OUT_FinalEnergyCons!$A$4:$A$10000)))*1,[1]OUT_FinalEnergyCons!I$4:I$10000)</f>
        <v>0.66129926788448301</v>
      </c>
      <c r="L2302" s="1" cm="1">
        <f t="array" ref="L2302">SUMPRODUCT(([1]OUT_FinalEnergyCons!$B$4:$B$10000="var_ncap")*1, (ISNUMBER(SEARCH("SCOM-SHNGABR",[1]OUT_FinalEnergyCons!$A$4:$A$10000)))*1,[1]OUT_FinalEnergyCons!J$4:J$10000)</f>
        <v>5.31799765883676E-3</v>
      </c>
      <c r="M2302" s="1" cm="1">
        <f t="array" ref="M2302">SUMPRODUCT(([1]OUT_FinalEnergyCons!$B$4:$B$10000="var_ncap")*1, (ISNUMBER(SEARCH("SCOM-SHNGABR",[1]OUT_FinalEnergyCons!$A$4:$A$10000)))*1,[1]OUT_FinalEnergyCons!K$4:K$10000)</f>
        <v>0.72553883217765802</v>
      </c>
      <c r="N2302" s="1" cm="1">
        <f t="array" ref="N2302">SUMPRODUCT(([1]OUT_FinalEnergyCons!$B$4:$B$10000="var_ncap")*1, (ISNUMBER(SEARCH("SCOM-SHNGABR",[1]OUT_FinalEnergyCons!$A$4:$A$10000)))*1,[1]OUT_FinalEnergyCons!L$4:L$10000)</f>
        <v>0.73880097712597304</v>
      </c>
      <c r="O2302" s="1" cm="1">
        <f t="array" ref="O2302">SUMPRODUCT(([1]OUT_FinalEnergyCons!$B$4:$B$10000="var_ncap")*1, (ISNUMBER(SEARCH("SCOM-SHNGABR",[1]OUT_FinalEnergyCons!$A$4:$A$10000)))*1,[1]OUT_FinalEnergyCons!M$4:M$10000)</f>
        <v>0.63770368651574105</v>
      </c>
      <c r="P2302" s="1" cm="1">
        <f t="array" ref="P2302">SUMPRODUCT(([1]OUT_FinalEnergyCons!$B$4:$B$10000="var_ncap")*1, (ISNUMBER(SEARCH("SCOM-SHNGABR",[1]OUT_FinalEnergyCons!$A$4:$A$10000)))*1,[1]OUT_FinalEnergyCons!N$4:N$10000)</f>
        <v>0.72740747041563403</v>
      </c>
      <c r="Q2302" s="1" cm="1">
        <f t="array" ref="Q2302">SUMPRODUCT(([1]OUT_FinalEnergyCons!$B$4:$B$10000="var_ncap")*1, (ISNUMBER(SEARCH("SCOM-SHNGABR",[1]OUT_FinalEnergyCons!$A$4:$A$10000)))*1,[1]OUT_FinalEnergyCons!O$4:O$10000)</f>
        <v>0.36756947686442099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5.6202193366567002E-6</v>
      </c>
      <c r="G2303" s="1" cm="1">
        <f t="array" ref="G2303">SUMPRODUCT(([1]OUT_FinalEnergyCons!$B$4:$B$10000="var_ncap")*1, (ISNUMBER(SEARCH("SCOM-SHngahp",[1]OUT_FinalEnergyCons!$A$4:$A$10000)))*1,[1]OUT_FinalEnergyCons!E$4:E$10000)</f>
        <v>3.1066729714057201E-4</v>
      </c>
      <c r="H2303" s="1" cm="1">
        <f t="array" ref="H2303">SUMPRODUCT(([1]OUT_FinalEnergyCons!$B$4:$B$10000="var_ncap")*1, (ISNUMBER(SEARCH("SCOM-SHngahp",[1]OUT_FinalEnergyCons!$A$4:$A$10000)))*1,[1]OUT_FinalEnergyCons!F$4:F$10000)</f>
        <v>7.1863359073434598E-4</v>
      </c>
      <c r="I2303" s="1" cm="1">
        <f t="array" ref="I2303">SUMPRODUCT(([1]OUT_FinalEnergyCons!$B$4:$B$10000="var_ncap")*1, (ISNUMBER(SEARCH("SCOM-SHngahp",[1]OUT_FinalEnergyCons!$A$4:$A$10000)))*1,[1]OUT_FinalEnergyCons!G$4:G$10000)</f>
        <v>4.0604229206040899E-5</v>
      </c>
      <c r="J2303" s="1" cm="1">
        <f t="array" ref="J2303">SUMPRODUCT(([1]OUT_FinalEnergyCons!$B$4:$B$10000="var_ncap")*1, (ISNUMBER(SEARCH("SCOM-SHngahp",[1]OUT_FinalEnergyCons!$A$4:$A$10000)))*1,[1]OUT_FinalEnergyCons!H$4:H$10000)</f>
        <v>6.9655011177404197E-3</v>
      </c>
      <c r="K2303" s="1" cm="1">
        <f t="array" ref="K2303">SUMPRODUCT(([1]OUT_FinalEnergyCons!$B$4:$B$10000="var_ncap")*1, (ISNUMBER(SEARCH("SCOM-SHngahp",[1]OUT_FinalEnergyCons!$A$4:$A$10000)))*1,[1]OUT_FinalEnergyCons!I$4:I$10000)</f>
        <v>1.18046015979992E-2</v>
      </c>
      <c r="L2303" s="1" cm="1">
        <f t="array" ref="L2303">SUMPRODUCT(([1]OUT_FinalEnergyCons!$B$4:$B$10000="var_ncap")*1, (ISNUMBER(SEARCH("SCOM-SHngahp",[1]OUT_FinalEnergyCons!$A$4:$A$10000)))*1,[1]OUT_FinalEnergyCons!J$4:J$10000)</f>
        <v>7.4140221547449404E-5</v>
      </c>
      <c r="M2303" s="1" cm="1">
        <f t="array" ref="M2303">SUMPRODUCT(([1]OUT_FinalEnergyCons!$B$4:$B$10000="var_ncap")*1, (ISNUMBER(SEARCH("SCOM-SHngahp",[1]OUT_FinalEnergyCons!$A$4:$A$10000)))*1,[1]OUT_FinalEnergyCons!K$4:K$10000)</f>
        <v>1.65920915330088E-2</v>
      </c>
      <c r="N2303" s="1" cm="1">
        <f t="array" ref="N2303">SUMPRODUCT(([1]OUT_FinalEnergyCons!$B$4:$B$10000="var_ncap")*1, (ISNUMBER(SEARCH("SCOM-SHngahp",[1]OUT_FinalEnergyCons!$A$4:$A$10000)))*1,[1]OUT_FinalEnergyCons!L$4:L$10000)</f>
        <v>8.4453559703260997E-4</v>
      </c>
      <c r="O2303" s="1" cm="1">
        <f t="array" ref="O2303">SUMPRODUCT(([1]OUT_FinalEnergyCons!$B$4:$B$10000="var_ncap")*1, (ISNUMBER(SEARCH("SCOM-SHngahp",[1]OUT_FinalEnergyCons!$A$4:$A$10000)))*1,[1]OUT_FinalEnergyCons!M$4:M$10000)</f>
        <v>2.56824734008472E-2</v>
      </c>
      <c r="P2303" s="1" cm="1">
        <f t="array" ref="P2303">SUMPRODUCT(([1]OUT_FinalEnergyCons!$B$4:$B$10000="var_ncap")*1, (ISNUMBER(SEARCH("SCOM-SHngahp",[1]OUT_FinalEnergyCons!$A$4:$A$10000)))*1,[1]OUT_FinalEnergyCons!N$4:N$10000)</f>
        <v>2.8776179043600602E-3</v>
      </c>
      <c r="Q2303" s="1" cm="1">
        <f t="array" ref="Q2303">SUMPRODUCT(([1]OUT_FinalEnergyCons!$B$4:$B$10000="var_ncap")*1, (ISNUMBER(SEARCH("SCOM-SHngahp",[1]OUT_FinalEnergyCons!$A$4:$A$10000)))*1,[1]OUT_FinalEnergyCons!O$4:O$10000)</f>
        <v>8.24577301311398E-3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1.11728455284855E-5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1.02333040440848E-4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1.3466312277023701E-5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1.54054241267268E-5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0.13725971176924001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0.14860383443632399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5.2337155660221899E-5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0.11558082192958501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0.113522117609111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6.8237142169289403E-2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0.17211294287025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9.5325630202684294E-2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7.9548743789261703E-6</v>
      </c>
      <c r="G2305" s="1">
        <f t="shared" si="2313"/>
        <v>3.5674839096894802E-5</v>
      </c>
      <c r="H2305" s="1">
        <f t="shared" si="2313"/>
        <v>1.8902721176258E-5</v>
      </c>
      <c r="I2305" s="1">
        <f t="shared" si="2313"/>
        <v>2.05963557923725E-5</v>
      </c>
      <c r="J2305" s="1">
        <f t="shared" si="2313"/>
        <v>0.479599262090325</v>
      </c>
      <c r="K2305" s="1">
        <f t="shared" si="2313"/>
        <v>0.170434280892762</v>
      </c>
      <c r="L2305" s="1">
        <f t="shared" si="2313"/>
        <v>0.61364297368032195</v>
      </c>
      <c r="M2305" s="1">
        <f t="shared" si="2313"/>
        <v>6.5981499280968201E-4</v>
      </c>
      <c r="N2305" s="1">
        <f t="shared" si="2313"/>
        <v>0.18309487496854901</v>
      </c>
      <c r="O2305" s="1">
        <f t="shared" si="2313"/>
        <v>8.67783043419682E-5</v>
      </c>
      <c r="P2305" s="1">
        <f>P2306</f>
        <v>2.5306649550472002E-4</v>
      </c>
      <c r="Q2305" s="1">
        <f>Q2306</f>
        <v>9.5734961554706094E-2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7.9548743789261703E-6</v>
      </c>
      <c r="G2306" s="1" cm="1">
        <f t="array" ref="G2306">SUMPRODUCT(([1]OUT_FinalEnergyCons!$B$4:$B$10000="var_ncap")*1, (ISNUMBER(SEARCH("SCOM-SHWODBR",[1]OUT_FinalEnergyCons!$A$4:$A$10000)))*1,[1]OUT_FinalEnergyCons!E$4:E$10000)</f>
        <v>3.5674839096894802E-5</v>
      </c>
      <c r="H2306" s="1" cm="1">
        <f t="array" ref="H2306">SUMPRODUCT(([1]OUT_FinalEnergyCons!$B$4:$B$10000="var_ncap")*1, (ISNUMBER(SEARCH("SCOM-SHWODBR",[1]OUT_FinalEnergyCons!$A$4:$A$10000)))*1,[1]OUT_FinalEnergyCons!F$4:F$10000)</f>
        <v>1.8902721176258E-5</v>
      </c>
      <c r="I2306" s="1" cm="1">
        <f t="array" ref="I2306">SUMPRODUCT(([1]OUT_FinalEnergyCons!$B$4:$B$10000="var_ncap")*1, (ISNUMBER(SEARCH("SCOM-SHWODBR",[1]OUT_FinalEnergyCons!$A$4:$A$10000)))*1,[1]OUT_FinalEnergyCons!G$4:G$10000)</f>
        <v>2.05963557923725E-5</v>
      </c>
      <c r="J2306" s="1" cm="1">
        <f t="array" ref="J2306">SUMPRODUCT(([1]OUT_FinalEnergyCons!$B$4:$B$10000="var_ncap")*1, (ISNUMBER(SEARCH("SCOM-SHWODBR",[1]OUT_FinalEnergyCons!$A$4:$A$10000)))*1,[1]OUT_FinalEnergyCons!H$4:H$10000)</f>
        <v>0.479599262090325</v>
      </c>
      <c r="K2306" s="1" cm="1">
        <f t="array" ref="K2306">SUMPRODUCT(([1]OUT_FinalEnergyCons!$B$4:$B$10000="var_ncap")*1, (ISNUMBER(SEARCH("SCOM-SHWODBR",[1]OUT_FinalEnergyCons!$A$4:$A$10000)))*1,[1]OUT_FinalEnergyCons!I$4:I$10000)</f>
        <v>0.170434280892762</v>
      </c>
      <c r="L2306" s="1" cm="1">
        <f t="array" ref="L2306">SUMPRODUCT(([1]OUT_FinalEnergyCons!$B$4:$B$10000="var_ncap")*1, (ISNUMBER(SEARCH("SCOM-SHWODBR",[1]OUT_FinalEnergyCons!$A$4:$A$10000)))*1,[1]OUT_FinalEnergyCons!J$4:J$10000)</f>
        <v>0.61364297368032195</v>
      </c>
      <c r="M2306" s="1" cm="1">
        <f t="array" ref="M2306">SUMPRODUCT(([1]OUT_FinalEnergyCons!$B$4:$B$10000="var_ncap")*1, (ISNUMBER(SEARCH("SCOM-SHWODBR",[1]OUT_FinalEnergyCons!$A$4:$A$10000)))*1,[1]OUT_FinalEnergyCons!K$4:K$10000)</f>
        <v>6.5981499280968201E-4</v>
      </c>
      <c r="N2306" s="1" cm="1">
        <f t="array" ref="N2306">SUMPRODUCT(([1]OUT_FinalEnergyCons!$B$4:$B$10000="var_ncap")*1, (ISNUMBER(SEARCH("SCOM-SHWODBR",[1]OUT_FinalEnergyCons!$A$4:$A$10000)))*1,[1]OUT_FinalEnergyCons!L$4:L$10000)</f>
        <v>0.18309487496854901</v>
      </c>
      <c r="O2306" s="1" cm="1">
        <f t="array" ref="O2306">SUMPRODUCT(([1]OUT_FinalEnergyCons!$B$4:$B$10000="var_ncap")*1, (ISNUMBER(SEARCH("SCOM-SHWODBR",[1]OUT_FinalEnergyCons!$A$4:$A$10000)))*1,[1]OUT_FinalEnergyCons!M$4:M$10000)</f>
        <v>8.67783043419682E-5</v>
      </c>
      <c r="P2306" s="1" cm="1">
        <f t="array" ref="P2306">SUMPRODUCT(([1]OUT_FinalEnergyCons!$B$4:$B$10000="var_ncap")*1, (ISNUMBER(SEARCH("SCOM-SHWODBR",[1]OUT_FinalEnergyCons!$A$4:$A$10000)))*1,[1]OUT_FinalEnergyCons!N$4:N$10000)</f>
        <v>2.5306649550472002E-4</v>
      </c>
      <c r="Q2306" s="1" cm="1">
        <f t="array" ref="Q2306">SUMPRODUCT(([1]OUT_FinalEnergyCons!$B$4:$B$10000="var_ncap")*1, (ISNUMBER(SEARCH("SCOM-SHWODBR",[1]OUT_FinalEnergyCons!$A$4:$A$10000)))*1,[1]OUT_FinalEnergyCons!O$4:O$10000)</f>
        <v>9.5734961554706094E-2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6.9834477508454199E-6</v>
      </c>
      <c r="G2307" s="1">
        <f t="shared" si="2314"/>
        <v>2.3403967452487202E-2</v>
      </c>
      <c r="H2307" s="1">
        <f t="shared" si="2314"/>
        <v>1.7142882971815099E-5</v>
      </c>
      <c r="I2307" s="1">
        <f t="shared" si="2314"/>
        <v>2.4797128675210501E-5</v>
      </c>
      <c r="J2307" s="1">
        <f t="shared" si="2314"/>
        <v>0.12220632228160801</v>
      </c>
      <c r="K2307" s="1">
        <f t="shared" si="2314"/>
        <v>6.1716633864406199E-2</v>
      </c>
      <c r="L2307" s="1">
        <f t="shared" si="2314"/>
        <v>1.44644578708944E-4</v>
      </c>
      <c r="M2307" s="1">
        <f t="shared" si="2314"/>
        <v>0.197992599681974</v>
      </c>
      <c r="N2307" s="1">
        <f t="shared" si="2314"/>
        <v>3.3724381016975202E-4</v>
      </c>
      <c r="O2307" s="1">
        <f t="shared" si="2314"/>
        <v>1.00691345598814E-4</v>
      </c>
      <c r="P2307" s="1">
        <f>P2308</f>
        <v>0.201994980284424</v>
      </c>
      <c r="Q2307" s="1">
        <f>Q2308</f>
        <v>7.0699865664053896E-2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6.9834477508454199E-6</v>
      </c>
      <c r="G2308" s="1" cm="1">
        <f t="array" ref="G2308">SUMPRODUCT(([1]OUT_FinalEnergyCons!$B$4:$B$10000="var_ncap")*1,(ISNUMBER(SEARCH("SCOM-SHPLTBR",[1]OUT_FinalEnergyCons!$A$4:$A$10000)))*1,[1]OUT_FinalEnergyCons!E$4:E$10000)</f>
        <v>2.3403967452487202E-2</v>
      </c>
      <c r="H2308" s="1" cm="1">
        <f t="array" ref="H2308">SUMPRODUCT(([1]OUT_FinalEnergyCons!$B$4:$B$10000="var_ncap")*1,(ISNUMBER(SEARCH("SCOM-SHPLTBR",[1]OUT_FinalEnergyCons!$A$4:$A$10000)))*1,[1]OUT_FinalEnergyCons!F$4:F$10000)</f>
        <v>1.7142882971815099E-5</v>
      </c>
      <c r="I2308" s="1" cm="1">
        <f t="array" ref="I2308">SUMPRODUCT(([1]OUT_FinalEnergyCons!$B$4:$B$10000="var_ncap")*1,(ISNUMBER(SEARCH("SCOM-SHPLTBR",[1]OUT_FinalEnergyCons!$A$4:$A$10000)))*1,[1]OUT_FinalEnergyCons!G$4:G$10000)</f>
        <v>2.4797128675210501E-5</v>
      </c>
      <c r="J2308" s="1" cm="1">
        <f t="array" ref="J2308">SUMPRODUCT(([1]OUT_FinalEnergyCons!$B$4:$B$10000="var_ncap")*1,(ISNUMBER(SEARCH("SCOM-SHPLTBR",[1]OUT_FinalEnergyCons!$A$4:$A$10000)))*1,[1]OUT_FinalEnergyCons!H$4:H$10000)</f>
        <v>0.12220632228160801</v>
      </c>
      <c r="K2308" s="1" cm="1">
        <f t="array" ref="K2308">SUMPRODUCT(([1]OUT_FinalEnergyCons!$B$4:$B$10000="var_ncap")*1,(ISNUMBER(SEARCH("SCOM-SHPLTBR",[1]OUT_FinalEnergyCons!$A$4:$A$10000)))*1,[1]OUT_FinalEnergyCons!I$4:I$10000)</f>
        <v>6.1716633864406199E-2</v>
      </c>
      <c r="L2308" s="1" cm="1">
        <f t="array" ref="L2308">SUMPRODUCT(([1]OUT_FinalEnergyCons!$B$4:$B$10000="var_ncap")*1,(ISNUMBER(SEARCH("SCOM-SHPLTBR",[1]OUT_FinalEnergyCons!$A$4:$A$10000)))*1,[1]OUT_FinalEnergyCons!J$4:J$10000)</f>
        <v>1.44644578708944E-4</v>
      </c>
      <c r="M2308" s="1" cm="1">
        <f t="array" ref="M2308">SUMPRODUCT(([1]OUT_FinalEnergyCons!$B$4:$B$10000="var_ncap")*1,(ISNUMBER(SEARCH("SCOM-SHPLTBR",[1]OUT_FinalEnergyCons!$A$4:$A$10000)))*1,[1]OUT_FinalEnergyCons!K$4:K$10000)</f>
        <v>0.197992599681974</v>
      </c>
      <c r="N2308" s="1" cm="1">
        <f t="array" ref="N2308">SUMPRODUCT(([1]OUT_FinalEnergyCons!$B$4:$B$10000="var_ncap")*1,(ISNUMBER(SEARCH("SCOM-SHPLTBR",[1]OUT_FinalEnergyCons!$A$4:$A$10000)))*1,[1]OUT_FinalEnergyCons!L$4:L$10000)</f>
        <v>3.3724381016975202E-4</v>
      </c>
      <c r="O2308" s="1" cm="1">
        <f t="array" ref="O2308">SUMPRODUCT(([1]OUT_FinalEnergyCons!$B$4:$B$10000="var_ncap")*1,(ISNUMBER(SEARCH("SCOM-SHPLTBR",[1]OUT_FinalEnergyCons!$A$4:$A$10000)))*1,[1]OUT_FinalEnergyCons!M$4:M$10000)</f>
        <v>1.00691345598814E-4</v>
      </c>
      <c r="P2308" s="1" cm="1">
        <f t="array" ref="P2308">SUMPRODUCT(([1]OUT_FinalEnergyCons!$B$4:$B$10000="var_ncap")*1,(ISNUMBER(SEARCH("SCOM-SHPLTBR",[1]OUT_FinalEnergyCons!$A$4:$A$10000)))*1,[1]OUT_FinalEnergyCons!N$4:N$10000)</f>
        <v>0.201994980284424</v>
      </c>
      <c r="Q2308" s="1" cm="1">
        <f t="array" ref="Q2308">SUMPRODUCT(([1]OUT_FinalEnergyCons!$B$4:$B$10000="var_ncap")*1,(ISNUMBER(SEARCH("SCOM-SHPLTBR",[1]OUT_FinalEnergyCons!$A$4:$A$10000)))*1,[1]OUT_FinalEnergyCons!O$4:O$10000)</f>
        <v>7.0699865664053896E-2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7.9111704831669397E-5</v>
      </c>
      <c r="G2309" s="1">
        <f t="shared" si="2315"/>
        <v>8.9839379382566399E-3</v>
      </c>
      <c r="H2309" s="1">
        <f t="shared" si="2315"/>
        <v>4.3337666102830698E-5</v>
      </c>
      <c r="I2309" s="1">
        <f t="shared" si="2315"/>
        <v>6.0716141645588697E-5</v>
      </c>
      <c r="J2309" s="1">
        <f t="shared" si="2315"/>
        <v>0.49771301731430501</v>
      </c>
      <c r="K2309" s="1">
        <f t="shared" si="2315"/>
        <v>0.33991956263935402</v>
      </c>
      <c r="L2309" s="1">
        <f t="shared" si="2315"/>
        <v>0.162793739507334</v>
      </c>
      <c r="M2309" s="1">
        <f t="shared" si="2315"/>
        <v>0.49771400760852103</v>
      </c>
      <c r="N2309" s="1">
        <f t="shared" si="2315"/>
        <v>0.30925932511722698</v>
      </c>
      <c r="O2309" s="1">
        <f t="shared" si="2315"/>
        <v>0.19345626894023299</v>
      </c>
      <c r="P2309" s="1">
        <f>P2310</f>
        <v>0.50759932644261196</v>
      </c>
      <c r="Q2309" s="1">
        <f>Q2310</f>
        <v>0.29938181140828002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7.9111704831669397E-5</v>
      </c>
      <c r="G2310" s="1" cm="1">
        <f t="array" ref="G2310">SUMPRODUCT(([1]OUT_FinalEnergyCons!$B$4:$B$10000="var_ncap")*1, (ISNUMBER(SEARCH("SCOM-SHSOLBR",[1]OUT_FinalEnergyCons!$A$4:$A$10000)))*1,[1]OUT_FinalEnergyCons!E$4:E$10000)</f>
        <v>8.9839379382566399E-3</v>
      </c>
      <c r="H2310" s="1" cm="1">
        <f t="array" ref="H2310">SUMPRODUCT(([1]OUT_FinalEnergyCons!$B$4:$B$10000="var_ncap")*1, (ISNUMBER(SEARCH("SCOM-SHSOLBR",[1]OUT_FinalEnergyCons!$A$4:$A$10000)))*1,[1]OUT_FinalEnergyCons!F$4:F$10000)</f>
        <v>4.3337666102830698E-5</v>
      </c>
      <c r="I2310" s="1" cm="1">
        <f t="array" ref="I2310">SUMPRODUCT(([1]OUT_FinalEnergyCons!$B$4:$B$10000="var_ncap")*1, (ISNUMBER(SEARCH("SCOM-SHSOLBR",[1]OUT_FinalEnergyCons!$A$4:$A$10000)))*1,[1]OUT_FinalEnergyCons!G$4:G$10000)</f>
        <v>6.0716141645588697E-5</v>
      </c>
      <c r="J2310" s="1" cm="1">
        <f t="array" ref="J2310">SUMPRODUCT(([1]OUT_FinalEnergyCons!$B$4:$B$10000="var_ncap")*1, (ISNUMBER(SEARCH("SCOM-SHSOLBR",[1]OUT_FinalEnergyCons!$A$4:$A$10000)))*1,[1]OUT_FinalEnergyCons!H$4:H$10000)</f>
        <v>0.49771301731430501</v>
      </c>
      <c r="K2310" s="1" cm="1">
        <f t="array" ref="K2310">SUMPRODUCT(([1]OUT_FinalEnergyCons!$B$4:$B$10000="var_ncap")*1, (ISNUMBER(SEARCH("SCOM-SHSOLBR",[1]OUT_FinalEnergyCons!$A$4:$A$10000)))*1,[1]OUT_FinalEnergyCons!I$4:I$10000)</f>
        <v>0.33991956263935402</v>
      </c>
      <c r="L2310" s="1" cm="1">
        <f t="array" ref="L2310">SUMPRODUCT(([1]OUT_FinalEnergyCons!$B$4:$B$10000="var_ncap")*1, (ISNUMBER(SEARCH("SCOM-SHSOLBR",[1]OUT_FinalEnergyCons!$A$4:$A$10000)))*1,[1]OUT_FinalEnergyCons!J$4:J$10000)</f>
        <v>0.162793739507334</v>
      </c>
      <c r="M2310" s="1" cm="1">
        <f t="array" ref="M2310">SUMPRODUCT(([1]OUT_FinalEnergyCons!$B$4:$B$10000="var_ncap")*1, (ISNUMBER(SEARCH("SCOM-SHSOLBR",[1]OUT_FinalEnergyCons!$A$4:$A$10000)))*1,[1]OUT_FinalEnergyCons!K$4:K$10000)</f>
        <v>0.49771400760852103</v>
      </c>
      <c r="N2310" s="1" cm="1">
        <f t="array" ref="N2310">SUMPRODUCT(([1]OUT_FinalEnergyCons!$B$4:$B$10000="var_ncap")*1, (ISNUMBER(SEARCH("SCOM-SHSOLBR",[1]OUT_FinalEnergyCons!$A$4:$A$10000)))*1,[1]OUT_FinalEnergyCons!L$4:L$10000)</f>
        <v>0.30925932511722698</v>
      </c>
      <c r="O2310" s="1" cm="1">
        <f t="array" ref="O2310">SUMPRODUCT(([1]OUT_FinalEnergyCons!$B$4:$B$10000="var_ncap")*1, (ISNUMBER(SEARCH("SCOM-SHSOLBR",[1]OUT_FinalEnergyCons!$A$4:$A$10000)))*1,[1]OUT_FinalEnergyCons!M$4:M$10000)</f>
        <v>0.19345626894023299</v>
      </c>
      <c r="P2310" s="1" cm="1">
        <f t="array" ref="P2310">SUMPRODUCT(([1]OUT_FinalEnergyCons!$B$4:$B$10000="var_ncap")*1, (ISNUMBER(SEARCH("SCOM-SHSOLBR",[1]OUT_FinalEnergyCons!$A$4:$A$10000)))*1,[1]OUT_FinalEnergyCons!N$4:N$10000)</f>
        <v>0.50759932644261196</v>
      </c>
      <c r="Q2310" s="1" cm="1">
        <f t="array" ref="Q2310">SUMPRODUCT(([1]OUT_FinalEnergyCons!$B$4:$B$10000="var_ncap")*1, (ISNUMBER(SEARCH("SCOM-SHSOLBR",[1]OUT_FinalEnergyCons!$A$4:$A$10000)))*1,[1]OUT_FinalEnergyCons!O$4:O$10000)</f>
        <v>0.29938181140828002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3.16415901820691E-2</v>
      </c>
      <c r="J2311" s="1">
        <f t="shared" si="2316"/>
        <v>2.93824548289565E-3</v>
      </c>
      <c r="K2311" s="1">
        <f t="shared" si="2316"/>
        <v>1.65073817329278E-2</v>
      </c>
      <c r="L2311" s="1">
        <f t="shared" si="2316"/>
        <v>3.0315095695822699E-5</v>
      </c>
      <c r="M2311" s="1">
        <f t="shared" si="2316"/>
        <v>4.3442376699211098E-3</v>
      </c>
      <c r="N2311" s="1">
        <f t="shared" si="2316"/>
        <v>0.14165989971492399</v>
      </c>
      <c r="O2311" s="1">
        <f t="shared" si="2316"/>
        <v>1.42443292112121E-2</v>
      </c>
      <c r="P2311" s="1">
        <f>P2312</f>
        <v>4.8090770900283297E-2</v>
      </c>
      <c r="Q2311" s="1">
        <f>Q2312</f>
        <v>7.1831700736988705E-2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3.16415901820691E-2</v>
      </c>
      <c r="J2312" s="1" cm="1">
        <f t="array" ref="J2312">SUMPRODUCT(([1]OUT_FinalEnergyCons!$B$4:$B$10000="var_ncap")*1, (ISNUMBER(SEARCH("SCOM-SHH2BR",[1]OUT_FinalEnergyCons!$A$4:$A$10000)))*1,[1]OUT_FinalEnergyCons!H$4:H$10000)</f>
        <v>2.93824548289565E-3</v>
      </c>
      <c r="K2312" s="1" cm="1">
        <f t="array" ref="K2312">SUMPRODUCT(([1]OUT_FinalEnergyCons!$B$4:$B$10000="var_ncap")*1, (ISNUMBER(SEARCH("SCOM-SHH2BR",[1]OUT_FinalEnergyCons!$A$4:$A$10000)))*1,[1]OUT_FinalEnergyCons!I$4:I$10000)</f>
        <v>1.65073817329278E-2</v>
      </c>
      <c r="L2312" s="1" cm="1">
        <f t="array" ref="L2312">SUMPRODUCT(([1]OUT_FinalEnergyCons!$B$4:$B$10000="var_ncap")*1, (ISNUMBER(SEARCH("SCOM-SHH2BR",[1]OUT_FinalEnergyCons!$A$4:$A$10000)))*1,[1]OUT_FinalEnergyCons!J$4:J$10000)</f>
        <v>3.0315095695822699E-5</v>
      </c>
      <c r="M2312" s="1" cm="1">
        <f t="array" ref="M2312">SUMPRODUCT(([1]OUT_FinalEnergyCons!$B$4:$B$10000="var_ncap")*1, (ISNUMBER(SEARCH("SCOM-SHH2BR",[1]OUT_FinalEnergyCons!$A$4:$A$10000)))*1,[1]OUT_FinalEnergyCons!K$4:K$10000)</f>
        <v>4.3442376699211098E-3</v>
      </c>
      <c r="N2312" s="1" cm="1">
        <f t="array" ref="N2312">SUMPRODUCT(([1]OUT_FinalEnergyCons!$B$4:$B$10000="var_ncap")*1, (ISNUMBER(SEARCH("SCOM-SHH2BR",[1]OUT_FinalEnergyCons!$A$4:$A$10000)))*1,[1]OUT_FinalEnergyCons!L$4:L$10000)</f>
        <v>0.14165989971492399</v>
      </c>
      <c r="O2312" s="1" cm="1">
        <f t="array" ref="O2312">SUMPRODUCT(([1]OUT_FinalEnergyCons!$B$4:$B$10000="var_ncap")*1, (ISNUMBER(SEARCH("SCOM-SHH2BR",[1]OUT_FinalEnergyCons!$A$4:$A$10000)))*1,[1]OUT_FinalEnergyCons!M$4:M$10000)</f>
        <v>1.42443292112121E-2</v>
      </c>
      <c r="P2312" s="1" cm="1">
        <f t="array" ref="P2312">SUMPRODUCT(([1]OUT_FinalEnergyCons!$B$4:$B$10000="var_ncap")*1, (ISNUMBER(SEARCH("SCOM-SHH2BR",[1]OUT_FinalEnergyCons!$A$4:$A$10000)))*1,[1]OUT_FinalEnergyCons!N$4:N$10000)</f>
        <v>4.8090770900283297E-2</v>
      </c>
      <c r="Q2312" s="1" cm="1">
        <f t="array" ref="Q2312">SUMPRODUCT(([1]OUT_FinalEnergyCons!$B$4:$B$10000="var_ncap")*1, (ISNUMBER(SEARCH("SCOM-SHH2BR",[1]OUT_FinalEnergyCons!$A$4:$A$10000)))*1,[1]OUT_FinalEnergyCons!O$4:O$10000)</f>
        <v>7.1831700736988705E-2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1.35115828037004E-3</v>
      </c>
      <c r="G2313" s="3">
        <f t="shared" si="2317"/>
        <v>2.12903023877938E-4</v>
      </c>
      <c r="H2313" s="3">
        <f t="shared" si="2317"/>
        <v>5.92011061202037E-5</v>
      </c>
      <c r="I2313" s="3">
        <f t="shared" si="2317"/>
        <v>1.9498455286480487E-2</v>
      </c>
      <c r="J2313" s="3">
        <f t="shared" si="2317"/>
        <v>0.48504661695415668</v>
      </c>
      <c r="K2313" s="3">
        <f t="shared" si="2317"/>
        <v>0.87558094866357761</v>
      </c>
      <c r="L2313" s="3">
        <f t="shared" ref="L2313:O2313" si="2318">SUM(L2314,L2318,L2321)</f>
        <v>0.77887489859784498</v>
      </c>
      <c r="M2313" s="3">
        <f t="shared" si="2318"/>
        <v>1.7106220831169223</v>
      </c>
      <c r="N2313" s="3">
        <f t="shared" si="2318"/>
        <v>5.6658154561850867E-2</v>
      </c>
      <c r="O2313" s="3">
        <f t="shared" si="2318"/>
        <v>0.60532950933999974</v>
      </c>
      <c r="P2313" s="3">
        <f>SUM(P2314,P2318,P2321)</f>
        <v>0.98254904195754167</v>
      </c>
      <c r="Q2313" s="3">
        <f>SUM(Q2314,Q2318,Q2321)</f>
        <v>1.3592765372055708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1.35115828037004E-3</v>
      </c>
      <c r="G2314" s="1" cm="1">
        <f t="array" ref="G2314">SUMPRODUCT(ISNUMBER(SEARCH("SUP_ELCH2*",[1]OUT_SyntheticFuels!$C$4:$C$1000))*1,("var_ncap"=[1]OUT_SyntheticFuels!$B$4:$B$1000)*1,[1]OUT_SyntheticFuels!F$4:F$1000)</f>
        <v>2.12903023877938E-4</v>
      </c>
      <c r="H2314" s="1" cm="1">
        <f t="array" ref="H2314">SUMPRODUCT(ISNUMBER(SEARCH("SUP_ELCH2*",[1]OUT_SyntheticFuels!$C$4:$C$1000))*1,("var_ncap"=[1]OUT_SyntheticFuels!$B$4:$B$1000)*1,[1]OUT_SyntheticFuels!G$4:G$1000)</f>
        <v>5.92011061202037E-5</v>
      </c>
      <c r="I2314" s="1" cm="1">
        <f t="array" ref="I2314">SUMPRODUCT(ISNUMBER(SEARCH("SUP_ELCH2*",[1]OUT_SyntheticFuels!$C$4:$C$1000))*1,("var_ncap"=[1]OUT_SyntheticFuels!$B$4:$B$1000)*1,[1]OUT_SyntheticFuels!H$4:H$1000)</f>
        <v>1.8837953530263036E-2</v>
      </c>
      <c r="J2314" s="1" cm="1">
        <f t="array" ref="J2314">SUMPRODUCT(ISNUMBER(SEARCH("SUP_ELCH2*",[1]OUT_SyntheticFuels!$C$4:$C$1000))*1,("var_ncap"=[1]OUT_SyntheticFuels!$B$4:$B$1000)*1,[1]OUT_SyntheticFuels!I$4:I$1000)</f>
        <v>0.48277242523584701</v>
      </c>
      <c r="K2314" s="1" cm="1">
        <f t="array" ref="K2314">SUMPRODUCT(ISNUMBER(SEARCH("SUP_ELCH2*",[1]OUT_SyntheticFuels!$C$4:$C$1000))*1,("var_ncap"=[1]OUT_SyntheticFuels!$B$4:$B$1000)*1,[1]OUT_SyntheticFuels!J$4:J$1000)</f>
        <v>0.87554807646078658</v>
      </c>
      <c r="L2314" s="1" cm="1">
        <f t="array" ref="L2314">SUMPRODUCT(ISNUMBER(SEARCH("SUP_ELCH2*",[1]OUT_SyntheticFuels!$C$4:$C$1000))*1,("var_ncap"=[1]OUT_SyntheticFuels!$B$4:$B$1000)*1,[1]OUT_SyntheticFuels!K$4:K$1000)</f>
        <v>0.77882560787359678</v>
      </c>
      <c r="M2314" s="1" cm="1">
        <f t="array" ref="M2314">SUMPRODUCT(ISNUMBER(SEARCH("SUP_ELCH2*",[1]OUT_SyntheticFuels!$C$4:$C$1000))*1,("var_ncap"=[1]OUT_SyntheticFuels!$B$4:$B$1000)*1,[1]OUT_SyntheticFuels!L$4:L$1000)</f>
        <v>1.539481936652928</v>
      </c>
      <c r="N2314" s="1" cm="1">
        <f t="array" ref="N2314">SUMPRODUCT(ISNUMBER(SEARCH("SUP_ELCH2*",[1]OUT_SyntheticFuels!$C$4:$C$1000))*1,("var_ncap"=[1]OUT_SyntheticFuels!$B$4:$B$1000)*1,[1]OUT_SyntheticFuels!M$4:M$1000)</f>
        <v>4.6605700260742594E-2</v>
      </c>
      <c r="O2314" s="1" cm="1">
        <f t="array" ref="O2314">SUMPRODUCT(ISNUMBER(SEARCH("SUP_ELCH2*",[1]OUT_SyntheticFuels!$C$4:$C$1000))*1,("var_ncap"=[1]OUT_SyntheticFuels!$B$4:$B$1000)*1,[1]OUT_SyntheticFuels!N$4:N$1000)</f>
        <v>0.59017190720330881</v>
      </c>
      <c r="P2314" s="1" cm="1">
        <f t="array" ref="P2314">SUMPRODUCT(ISNUMBER(SEARCH("SUP_ELCH2*",[1]OUT_SyntheticFuels!$C$4:$C$1000))*1,("var_ncap"=[1]OUT_SyntheticFuels!$B$4:$B$1000)*1,[1]OUT_SyntheticFuels!O$4:O$1000)</f>
        <v>0.86567009691487085</v>
      </c>
      <c r="Q2314" s="1" cm="1">
        <f t="array" ref="Q2314">SUMPRODUCT(ISNUMBER(SEARCH("SUP_ELCH2*",[1]OUT_SyntheticFuels!$C$4:$C$1000))*1,("var_ncap"=[1]OUT_SyntheticFuels!$B$4:$B$1000)*1,[1]OUT_SyntheticFuels!P$4:P$1000)</f>
        <v>1.3539753691526648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1.35115828037004E-3</v>
      </c>
      <c r="G2315" s="1">
        <f t="shared" si="2321"/>
        <v>2.12903023877938E-4</v>
      </c>
      <c r="H2315" s="1">
        <f t="shared" si="2321"/>
        <v>5.92011061202037E-5</v>
      </c>
      <c r="I2315" s="1">
        <f t="shared" si="2321"/>
        <v>1.8785374323394999E-2</v>
      </c>
      <c r="J2315" s="1">
        <f t="shared" si="2321"/>
        <v>0.482711876353417</v>
      </c>
      <c r="K2315" s="1">
        <f t="shared" si="2321"/>
        <v>0.52886638477818093</v>
      </c>
      <c r="L2315" s="1">
        <f t="shared" ref="L2315:O2315" si="2322">L2314-L2316-L2317</f>
        <v>0.70744260080388399</v>
      </c>
      <c r="M2315" s="1">
        <f t="shared" si="2322"/>
        <v>1.5243405965810899</v>
      </c>
      <c r="N2315" s="1">
        <f t="shared" si="2322"/>
        <v>2.5385123802999982E-4</v>
      </c>
      <c r="O2315" s="1">
        <f t="shared" si="2322"/>
        <v>0.287253150741199</v>
      </c>
      <c r="P2315" s="1">
        <f>P2314-P2316-P2317</f>
        <v>0.79659197220080402</v>
      </c>
      <c r="Q2315" s="1">
        <f>Q2314-Q2316-Q2317</f>
        <v>1.33096689781946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5.25792068680377E-5</v>
      </c>
      <c r="J2316" s="1" cm="1">
        <f t="array" ref="J2316">SUMPRODUCT(ISNUMBER(SEARCH("SUP_ELCH2*D",[1]OUT_SyntheticFuels!$C$4:$C$1000))*1,("var_ncap"=[1]OUT_SyntheticFuels!$B$4:$B$1000)*1,[1]OUT_SyntheticFuels!I$4:I$1000)</f>
        <v>6.0548882430017299E-5</v>
      </c>
      <c r="K2316" s="1" cm="1">
        <f t="array" ref="K2316">SUMPRODUCT(ISNUMBER(SEARCH("SUP_ELCH2*D",[1]OUT_SyntheticFuels!$C$4:$C$1000))*1,("var_ncap"=[1]OUT_SyntheticFuels!$B$4:$B$1000)*1,[1]OUT_SyntheticFuels!J$4:J$1000)</f>
        <v>0.34270264396071898</v>
      </c>
      <c r="L2316" s="1" cm="1">
        <f t="array" ref="L2316">SUMPRODUCT(ISNUMBER(SEARCH("SUP_ELCH2*D",[1]OUT_SyntheticFuels!$C$4:$C$1000))*1,("var_ncap"=[1]OUT_SyntheticFuels!$B$4:$B$1000)*1,[1]OUT_SyntheticFuels!K$4:K$1000)</f>
        <v>6.8740837872753993E-2</v>
      </c>
      <c r="M2316" s="1" cm="1">
        <f t="array" ref="M2316">SUMPRODUCT(ISNUMBER(SEARCH("SUP_ELCH2*D",[1]OUT_SyntheticFuels!$C$4:$C$1000))*1,("var_ncap"=[1]OUT_SyntheticFuels!$B$4:$B$1000)*1,[1]OUT_SyntheticFuels!L$4:L$1000)</f>
        <v>1.1761727024586E-2</v>
      </c>
      <c r="N2316" s="1" cm="1">
        <f t="array" ref="N2316">SUMPRODUCT(ISNUMBER(SEARCH("SUP_ELCH2*D",[1]OUT_SyntheticFuels!$C$4:$C$1000))*1,("var_ncap"=[1]OUT_SyntheticFuels!$B$4:$B$1000)*1,[1]OUT_SyntheticFuels!M$4:M$1000)</f>
        <v>4.5369104641642399E-2</v>
      </c>
      <c r="O2316" s="1" cm="1">
        <f t="array" ref="O2316">SUMPRODUCT(ISNUMBER(SEARCH("SUP_ELCH2*D",[1]OUT_SyntheticFuels!$C$4:$C$1000))*1,("var_ncap"=[1]OUT_SyntheticFuels!$B$4:$B$1000)*1,[1]OUT_SyntheticFuels!N$4:N$1000)</f>
        <v>0.29740896330051098</v>
      </c>
      <c r="P2316" s="1" cm="1">
        <f t="array" ref="P2316">SUMPRODUCT(ISNUMBER(SEARCH("SUP_ELCH2*D",[1]OUT_SyntheticFuels!$C$4:$C$1000))*1,("var_ncap"=[1]OUT_SyntheticFuels!$B$4:$B$1000)*1,[1]OUT_SyntheticFuels!O$4:O$1000)</f>
        <v>6.8695622988891994E-2</v>
      </c>
      <c r="Q2316" s="1" cm="1">
        <f t="array" ref="Q2316">SUMPRODUCT(ISNUMBER(SEARCH("SUP_ELCH2*D",[1]OUT_SyntheticFuels!$C$4:$C$1000))*1,("var_ncap"=[1]OUT_SyntheticFuels!$B$4:$B$1000)*1,[1]OUT_SyntheticFuels!P$4:P$1000)</f>
        <v>1.1966991041204999E-2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3.9790477218866402E-3</v>
      </c>
      <c r="L2317" s="1" cm="1">
        <f t="array" ref="L2317">SUMPRODUCT(ISNUMBER(SEARCH("SUP_ELCH2*SOEC*",[1]OUT_SyntheticFuels!$C$4:$C$1000))*1,("var_ncap"=[1]OUT_SyntheticFuels!$B$4:$B$1000)*1,[1]OUT_SyntheticFuels!K$4:K$1000)</f>
        <v>2.6421691969588301E-3</v>
      </c>
      <c r="M2317" s="1" cm="1">
        <f t="array" ref="M2317">SUMPRODUCT(ISNUMBER(SEARCH("SUP_ELCH2*SOEC*",[1]OUT_SyntheticFuels!$C$4:$C$1000))*1,("var_ncap"=[1]OUT_SyntheticFuels!$B$4:$B$1000)*1,[1]OUT_SyntheticFuels!L$4:L$1000)</f>
        <v>3.3796130472520799E-3</v>
      </c>
      <c r="N2317" s="1" cm="1">
        <f t="array" ref="N2317">SUMPRODUCT(ISNUMBER(SEARCH("SUP_ELCH2*SOEC*",[1]OUT_SyntheticFuels!$C$4:$C$1000))*1,("var_ncap"=[1]OUT_SyntheticFuels!$B$4:$B$1000)*1,[1]OUT_SyntheticFuels!M$4:M$1000)</f>
        <v>9.8274438107019495E-4</v>
      </c>
      <c r="O2317" s="1" cm="1">
        <f t="array" ref="O2317">SUMPRODUCT(ISNUMBER(SEARCH("SUP_ELCH2*SOEC*",[1]OUT_SyntheticFuels!$C$4:$C$1000))*1,("var_ncap"=[1]OUT_SyntheticFuels!$B$4:$B$1000)*1,[1]OUT_SyntheticFuels!N$4:N$1000)</f>
        <v>5.50979316159884E-3</v>
      </c>
      <c r="P2317" s="1" cm="1">
        <f t="array" ref="P2317">SUMPRODUCT(ISNUMBER(SEARCH("SUP_ELCH2*SOEC*",[1]OUT_SyntheticFuels!$C$4:$C$1000))*1,("var_ncap"=[1]OUT_SyntheticFuels!$B$4:$B$1000)*1,[1]OUT_SyntheticFuels!O$4:O$1000)</f>
        <v>3.82501725174799E-4</v>
      </c>
      <c r="Q2317" s="1" cm="1">
        <f t="array" ref="Q2317">SUMPRODUCT(ISNUMBER(SEARCH("SUP_ELCH2*SOEC*",[1]OUT_SyntheticFuels!$C$4:$C$1000))*1,("var_ncap"=[1]OUT_SyntheticFuels!$B$4:$B$1000)*1,[1]OUT_SyntheticFuels!P$4:P$1000)</f>
        <v>1.10414802919998E-2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7.1413039121156297E-6</v>
      </c>
      <c r="J2318" s="1">
        <f t="shared" si="2323"/>
        <v>1.0654511065244599E-5</v>
      </c>
      <c r="K2318" s="1">
        <f t="shared" si="2323"/>
        <v>2.3682166662933598E-5</v>
      </c>
      <c r="L2318" s="1">
        <f t="shared" ref="L2318:O2318" si="2324">SUM(L2319:L2320)</f>
        <v>3.3810951500959901E-5</v>
      </c>
      <c r="M2318" s="1">
        <f t="shared" si="2324"/>
        <v>1.8765282457187719E-3</v>
      </c>
      <c r="N2318" s="1">
        <f t="shared" si="2324"/>
        <v>4.8858903298332399E-5</v>
      </c>
      <c r="O2318" s="1">
        <f t="shared" si="2324"/>
        <v>7.8256409452565697E-4</v>
      </c>
      <c r="P2318" s="1">
        <f>SUM(P2319:P2320)</f>
        <v>8.3241548839649101E-5</v>
      </c>
      <c r="Q2318" s="1">
        <f>SUM(Q2319:Q2320)</f>
        <v>2.9307157786312809E-3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7.1413039121156297E-6</v>
      </c>
      <c r="J2319" s="1" cm="1">
        <f t="array" ref="J2319">SUMPRODUCT(ISNUMBER(SEARCH("SUP_NGAH2",[1]OUT_SyntheticFuels!$C$4:$C$1000))*1,("var_ncap"=[1]OUT_SyntheticFuels!$B$4:$B$1000)*1,[1]OUT_SyntheticFuels!I$4:I$1000)-J2320</f>
        <v>1.0654511065244599E-5</v>
      </c>
      <c r="K2319" s="1" cm="1">
        <f t="array" ref="K2319">SUMPRODUCT(ISNUMBER(SEARCH("SUP_NGAH2",[1]OUT_SyntheticFuels!$C$4:$C$1000))*1,("var_ncap"=[1]OUT_SyntheticFuels!$B$4:$B$1000)*1,[1]OUT_SyntheticFuels!J$4:J$1000)-K2320</f>
        <v>1.3100997118861198E-5</v>
      </c>
      <c r="L2319" s="1" cm="1">
        <f t="array" ref="L2319">SUMPRODUCT(ISNUMBER(SEARCH("SUP_NGAH2",[1]OUT_SyntheticFuels!$C$4:$C$1000))*1,("var_ncap"=[1]OUT_SyntheticFuels!$B$4:$B$1000)*1,[1]OUT_SyntheticFuels!K$4:K$1000)-L2320</f>
        <v>2.1187363651336802E-5</v>
      </c>
      <c r="M2319" s="1" cm="1">
        <f t="array" ref="M2319">SUMPRODUCT(ISNUMBER(SEARCH("SUP_NGAH2",[1]OUT_SyntheticFuels!$C$4:$C$1000))*1,("var_ncap"=[1]OUT_SyntheticFuels!$B$4:$B$1000)*1,[1]OUT_SyntheticFuels!L$4:L$1000)-M2320</f>
        <v>1.0431694344418198E-3</v>
      </c>
      <c r="N2319" s="1" cm="1">
        <f t="array" ref="N2319">SUMPRODUCT(ISNUMBER(SEARCH("SUP_NGAH2",[1]OUT_SyntheticFuels!$C$4:$C$1000))*1,("var_ncap"=[1]OUT_SyntheticFuels!$B$4:$B$1000)*1,[1]OUT_SyntheticFuels!M$4:M$1000)-N2320</f>
        <v>3.6049676238454197E-5</v>
      </c>
      <c r="O2319" s="1" cm="1">
        <f t="array" ref="O2319">SUMPRODUCT(ISNUMBER(SEARCH("SUP_NGAH2",[1]OUT_SyntheticFuels!$C$4:$C$1000))*1,("var_ncap"=[1]OUT_SyntheticFuels!$B$4:$B$1000)*1,[1]OUT_SyntheticFuels!N$4:N$1000)-O2320</f>
        <v>5.55180558351781E-4</v>
      </c>
      <c r="P2319" s="1" cm="1">
        <f t="array" ref="P2319">SUMPRODUCT(ISNUMBER(SEARCH("SUP_NGAH2",[1]OUT_SyntheticFuels!$C$4:$C$1000))*1,("var_ncap"=[1]OUT_SyntheticFuels!$B$4:$B$1000)*1,[1]OUT_SyntheticFuels!O$4:O$1000)-P2320</f>
        <v>5.8135659175232205E-5</v>
      </c>
      <c r="Q2319" s="1" cm="1">
        <f t="array" ref="Q2319">SUMPRODUCT(ISNUMBER(SEARCH("SUP_NGAH2",[1]OUT_SyntheticFuels!$C$4:$C$1000))*1,("var_ncap"=[1]OUT_SyntheticFuels!$B$4:$B$1000)*1,[1]OUT_SyntheticFuels!P$4:P$1000)-Q2320</f>
        <v>2.0041781356353698E-3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1.0581169544072399E-5</v>
      </c>
      <c r="L2320" s="1" cm="1">
        <f t="array" ref="L2320">SUMPRODUCT(ISNUMBER(SEARCH("SUP_NGAH2CCS",[1]OUT_SyntheticFuels!$C$4:$C$1000))*1,("var_ncap"=[1]OUT_SyntheticFuels!$B$4:$B$1000)*1,[1]OUT_SyntheticFuels!K$4:K$1000)</f>
        <v>1.2623587849623099E-5</v>
      </c>
      <c r="M2320" s="1" cm="1">
        <f t="array" ref="M2320">SUMPRODUCT(ISNUMBER(SEARCH("SUP_NGAH2CCS",[1]OUT_SyntheticFuels!$C$4:$C$1000))*1,("var_ncap"=[1]OUT_SyntheticFuels!$B$4:$B$1000)*1,[1]OUT_SyntheticFuels!L$4:L$1000)</f>
        <v>8.3335881127695195E-4</v>
      </c>
      <c r="N2320" s="1" cm="1">
        <f t="array" ref="N2320">SUMPRODUCT(ISNUMBER(SEARCH("SUP_NGAH2CCS",[1]OUT_SyntheticFuels!$C$4:$C$1000))*1,("var_ncap"=[1]OUT_SyntheticFuels!$B$4:$B$1000)*1,[1]OUT_SyntheticFuels!M$4:M$1000)</f>
        <v>1.28092270598782E-5</v>
      </c>
      <c r="O2320" s="1" cm="1">
        <f t="array" ref="O2320">SUMPRODUCT(ISNUMBER(SEARCH("SUP_NGAH2CCS",[1]OUT_SyntheticFuels!$C$4:$C$1000))*1,("var_ncap"=[1]OUT_SyntheticFuels!$B$4:$B$1000)*1,[1]OUT_SyntheticFuels!N$4:N$1000)</f>
        <v>2.27383536173876E-4</v>
      </c>
      <c r="P2320" s="1" cm="1">
        <f t="array" ref="P2320">SUMPRODUCT(ISNUMBER(SEARCH("SUP_NGAH2CCS",[1]OUT_SyntheticFuels!$C$4:$C$1000))*1,("var_ncap"=[1]OUT_SyntheticFuels!$B$4:$B$1000)*1,[1]OUT_SyntheticFuels!O$4:O$1000)</f>
        <v>2.5105889664416899E-5</v>
      </c>
      <c r="Q2320" s="1" cm="1">
        <f t="array" ref="Q2320">SUMPRODUCT(ISNUMBER(SEARCH("SUP_NGAH2CCS",[1]OUT_SyntheticFuels!$C$4:$C$1000))*1,("var_ncap"=[1]OUT_SyntheticFuels!$B$4:$B$1000)*1,[1]OUT_SyntheticFuels!P$4:P$1000)</f>
        <v>9.2653764299591103E-4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6.5336045230533302E-4</v>
      </c>
      <c r="J2321" s="1">
        <f t="shared" si="2325"/>
        <v>2.2635372072444498E-3</v>
      </c>
      <c r="K2321" s="1">
        <f t="shared" si="2325"/>
        <v>9.1900361280629099E-6</v>
      </c>
      <c r="L2321" s="1">
        <f t="shared" ref="L2321:O2321" si="2326">SUM(L2322:L2323)</f>
        <v>1.5479772747157599E-5</v>
      </c>
      <c r="M2321" s="1">
        <f t="shared" si="2326"/>
        <v>0.16926361821827568</v>
      </c>
      <c r="N2321" s="1">
        <f t="shared" si="2326"/>
        <v>1.000359539780994E-2</v>
      </c>
      <c r="O2321" s="1">
        <f t="shared" si="2326"/>
        <v>1.4375038042165228E-2</v>
      </c>
      <c r="P2321" s="1">
        <f>SUM(P2322:P2323)</f>
        <v>0.11679570349383117</v>
      </c>
      <c r="Q2321" s="1">
        <f>SUM(Q2322:Q2323)</f>
        <v>2.3704522742747629E-3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6.5336045230533302E-4</v>
      </c>
      <c r="J2322" s="1" cm="1">
        <f t="array" ref="J2322">SUMPRODUCT(ISNUMBER(SEARCH("SUP_WODH2",[1]OUT_SyntheticFuels!$C$4:$C$1000))*1,("var_ncap"=[1]OUT_SyntheticFuels!$B$4:$B$1000)*1,[1]OUT_SyntheticFuels!I$4:I$1000)-J2323</f>
        <v>2.2635372072444498E-3</v>
      </c>
      <c r="K2322" s="1" cm="1">
        <f t="array" ref="K2322">SUMPRODUCT(ISNUMBER(SEARCH("SUP_WODH2",[1]OUT_SyntheticFuels!$C$4:$C$1000))*1,("var_ncap"=[1]OUT_SyntheticFuels!$B$4:$B$1000)*1,[1]OUT_SyntheticFuels!J$4:J$1000)-K2323</f>
        <v>9.1900361280629099E-6</v>
      </c>
      <c r="L2322" s="1" cm="1">
        <f t="array" ref="L2322">SUMPRODUCT(ISNUMBER(SEARCH("SUP_WODH2",[1]OUT_SyntheticFuels!$C$4:$C$1000))*1,("var_ncap"=[1]OUT_SyntheticFuels!$B$4:$B$1000)*1,[1]OUT_SyntheticFuels!K$4:K$1000)-L2323</f>
        <v>1.5479772747157599E-5</v>
      </c>
      <c r="M2322" s="1" cm="1">
        <f t="array" ref="M2322">SUMPRODUCT(ISNUMBER(SEARCH("SUP_WODH2",[1]OUT_SyntheticFuels!$C$4:$C$1000))*1,("var_ncap"=[1]OUT_SyntheticFuels!$B$4:$B$1000)*1,[1]OUT_SyntheticFuels!L$4:L$1000)-M2323</f>
        <v>1.1395251191675948E-5</v>
      </c>
      <c r="N2322" s="1" cm="1">
        <f t="array" ref="N2322">SUMPRODUCT(ISNUMBER(SEARCH("SUP_WODH2",[1]OUT_SyntheticFuels!$C$4:$C$1000))*1,("var_ncap"=[1]OUT_SyntheticFuels!$B$4:$B$1000)*1,[1]OUT_SyntheticFuels!M$4:M$1000)-N2323</f>
        <v>1.3380647533719689E-5</v>
      </c>
      <c r="O2322" s="1" cm="1">
        <f t="array" ref="O2322">SUMPRODUCT(ISNUMBER(SEARCH("SUP_WODH2",[1]OUT_SyntheticFuels!$C$4:$C$1000))*1,("var_ncap"=[1]OUT_SyntheticFuels!$B$4:$B$1000)*1,[1]OUT_SyntheticFuels!N$4:N$1000)-O2323</f>
        <v>5.3368573560602824E-4</v>
      </c>
      <c r="P2322" s="1" cm="1">
        <f t="array" ref="P2322">SUMPRODUCT(ISNUMBER(SEARCH("SUP_WODH2",[1]OUT_SyntheticFuels!$C$4:$C$1000))*1,("var_ncap"=[1]OUT_SyntheticFuels!$B$4:$B$1000)*1,[1]OUT_SyntheticFuels!O$4:O$1000)-P2323</f>
        <v>1.2213938731173157E-5</v>
      </c>
      <c r="Q2322" s="1" cm="1">
        <f t="array" ref="Q2322">SUMPRODUCT(ISNUMBER(SEARCH("SUP_WODH2",[1]OUT_SyntheticFuels!$C$4:$C$1000))*1,("var_ncap"=[1]OUT_SyntheticFuels!$B$4:$B$1000)*1,[1]OUT_SyntheticFuels!P$4:P$1000)-Q2323</f>
        <v>4.99384677586173E-4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0.169252222967084</v>
      </c>
      <c r="N2323" s="1" cm="1">
        <f t="array" ref="N2323">SUMPRODUCT(ISNUMBER(SEARCH("SUP_WODH2CCS",[1]OUT_SyntheticFuels!$C$4:$C$1000))*1,("var_ncap"=[1]OUT_SyntheticFuels!$B$4:$B$1000)*1,[1]OUT_SyntheticFuels!M$4:M$1000)</f>
        <v>9.9902147502762204E-3</v>
      </c>
      <c r="O2323" s="1" cm="1">
        <f t="array" ref="O2323">SUMPRODUCT(ISNUMBER(SEARCH("SUP_WODH2CCS",[1]OUT_SyntheticFuels!$C$4:$C$1000))*1,("var_ncap"=[1]OUT_SyntheticFuels!$B$4:$B$1000)*1,[1]OUT_SyntheticFuels!N$4:N$1000)</f>
        <v>1.3841352306559199E-2</v>
      </c>
      <c r="P2323" s="1" cm="1">
        <f t="array" ref="P2323">SUMPRODUCT(ISNUMBER(SEARCH("SUP_WODH2CCS",[1]OUT_SyntheticFuels!$C$4:$C$1000))*1,("var_ncap"=[1]OUT_SyntheticFuels!$B$4:$B$1000)*1,[1]OUT_SyntheticFuels!O$4:O$1000)</f>
        <v>0.1167834895551</v>
      </c>
      <c r="Q2323" s="1" cm="1">
        <f t="array" ref="Q2323">SUMPRODUCT(ISNUMBER(SEARCH("SUP_WODH2CCS",[1]OUT_SyntheticFuels!$C$4:$C$1000))*1,("var_ncap"=[1]OUT_SyntheticFuels!$B$4:$B$1000)*1,[1]OUT_SyntheticFuels!P$4:P$1000)</f>
        <v>1.8710675966885899E-3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4.5931363253354196E-6</v>
      </c>
      <c r="G2325" s="7" cm="1">
        <f t="array" ref="G2325">SUMPRODUCT(("CT_CWODBDS"=[1]OUT_SyntheticFuels!$C$4:$C$1000)*1,("var_ncap"=[1]OUT_SyntheticFuels!$B$4:$B$1000)*1,[1]OUT_SyntheticFuels!F$4:F$1000)</f>
        <v>2.3408317937195101E-6</v>
      </c>
      <c r="H2325" s="7" cm="1">
        <f t="array" ref="H2325">SUMPRODUCT(("CT_CWODBDS"=[1]OUT_SyntheticFuels!$C$4:$C$1000)*1,("var_ncap"=[1]OUT_SyntheticFuels!$B$4:$B$1000)*1,[1]OUT_SyntheticFuels!G$4:G$1000)</f>
        <v>2.5501109726734898E-6</v>
      </c>
      <c r="I2325" s="7" cm="1">
        <f t="array" ref="I2325">SUMPRODUCT(("CT_CWODBDS"=[1]OUT_SyntheticFuels!$C$4:$C$1000)*1,("var_ncap"=[1]OUT_SyntheticFuels!$B$4:$B$1000)*1,[1]OUT_SyntheticFuels!H$4:H$1000)</f>
        <v>1.50676910842127E-6</v>
      </c>
      <c r="J2325" s="7" cm="1">
        <f t="array" ref="J2325">SUMPRODUCT(("CT_CWODBDS"=[1]OUT_SyntheticFuels!$C$4:$C$1000)*1,("var_ncap"=[1]OUT_SyntheticFuels!$B$4:$B$1000)*1,[1]OUT_SyntheticFuels!I$4:I$1000)</f>
        <v>2.81083442352326E-4</v>
      </c>
      <c r="K2325" s="7" cm="1">
        <f t="array" ref="K2325">SUMPRODUCT(("CT_CWODBDS"=[1]OUT_SyntheticFuels!$C$4:$C$1000)*1,("var_ncap"=[1]OUT_SyntheticFuels!$B$4:$B$1000)*1,[1]OUT_SyntheticFuels!J$4:J$1000)</f>
        <v>2.4656492362161102E-5</v>
      </c>
      <c r="L2325" s="7" cm="1">
        <f t="array" ref="L2325">SUMPRODUCT(("CT_CWODBDS"=[1]OUT_SyntheticFuels!$C$4:$C$1000)*1,("var_ncap"=[1]OUT_SyntheticFuels!$B$4:$B$1000)*1,[1]OUT_SyntheticFuels!K$4:K$1000)</f>
        <v>2.9932816073443201E-5</v>
      </c>
      <c r="M2325" s="7" cm="1">
        <f t="array" ref="M2325">SUMPRODUCT(("CT_CWODBDS"=[1]OUT_SyntheticFuels!$C$4:$C$1000)*1,("var_ncap"=[1]OUT_SyntheticFuels!$B$4:$B$1000)*1,[1]OUT_SyntheticFuels!L$4:L$1000)</f>
        <v>2.2621892235457399E-4</v>
      </c>
      <c r="N2325" s="7" cm="1">
        <f t="array" ref="N2325">SUMPRODUCT(("CT_CWODBDS"=[1]OUT_SyntheticFuels!$C$4:$C$1000)*1,("var_ncap"=[1]OUT_SyntheticFuels!$B$4:$B$1000)*1,[1]OUT_SyntheticFuels!M$4:M$1000)</f>
        <v>4.0599758975988098E-5</v>
      </c>
      <c r="O2325" s="7" cm="1">
        <f t="array" ref="O2325">SUMPRODUCT(("CT_CWODBDS"=[1]OUT_SyntheticFuels!$C$4:$C$1000)*1,("var_ncap"=[1]OUT_SyntheticFuels!$B$4:$B$1000)*1,[1]OUT_SyntheticFuels!N$4:N$1000)</f>
        <v>2.6077505527544202E-3</v>
      </c>
      <c r="P2325" s="7" cm="1">
        <f t="array" ref="P2325">SUMPRODUCT(("CT_CWODBDS"=[1]OUT_SyntheticFuels!$C$4:$C$1000)*1,("var_ncap"=[1]OUT_SyntheticFuels!$B$4:$B$1000)*1,[1]OUT_SyntheticFuels!O$4:O$1000)</f>
        <v>6.6852852023685598E-6</v>
      </c>
      <c r="Q2325" s="7" cm="1">
        <f t="array" ref="Q2325">SUMPRODUCT(("CT_CWODBDS"=[1]OUT_SyntheticFuels!$C$4:$C$1000)*1,("var_ncap"=[1]OUT_SyntheticFuels!$B$4:$B$1000)*1,[1]OUT_SyntheticFuels!P$4:P$1000)</f>
        <v>2.9870505536957701E-5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2.5415292469948002E-4</v>
      </c>
      <c r="L2326" s="7" cm="1">
        <f t="array" ref="L2326">SUMPRODUCT(("CT_CWODBDSCCS"=[1]OUT_SyntheticFuels!$C$4:$C$1000)*1,("var_ncap"=[1]OUT_SyntheticFuels!$B$4:$B$1000)*1,[1]OUT_SyntheticFuels!K$4:K$1000)</f>
        <v>1.8023338113596999E-5</v>
      </c>
      <c r="M2326" s="7" cm="1">
        <f t="array" ref="M2326">SUMPRODUCT(("CT_CWODBDSCCS"=[1]OUT_SyntheticFuels!$C$4:$C$1000)*1,("var_ncap"=[1]OUT_SyntheticFuels!$B$4:$B$1000)*1,[1]OUT_SyntheticFuels!L$4:L$1000)</f>
        <v>0.22231677742629999</v>
      </c>
      <c r="N2326" s="7" cm="1">
        <f t="array" ref="N2326">SUMPRODUCT(("CT_CWODBDSCCS"=[1]OUT_SyntheticFuels!$C$4:$C$1000)*1,("var_ncap"=[1]OUT_SyntheticFuels!$B$4:$B$1000)*1,[1]OUT_SyntheticFuels!M$4:M$1000)</f>
        <v>4.1127284100453399E-6</v>
      </c>
      <c r="O2326" s="7" cm="1">
        <f t="array" ref="O2326">SUMPRODUCT(("CT_CWODBDSCCS"=[1]OUT_SyntheticFuels!$C$4:$C$1000)*1,("var_ncap"=[1]OUT_SyntheticFuels!$B$4:$B$1000)*1,[1]OUT_SyntheticFuels!N$4:N$1000)</f>
        <v>6.1964455233725104E-6</v>
      </c>
      <c r="P2326" s="7" cm="1">
        <f t="array" ref="P2326">SUMPRODUCT(("CT_CWODBDSCCS"=[1]OUT_SyntheticFuels!$C$4:$C$1000)*1,("var_ncap"=[1]OUT_SyntheticFuels!$B$4:$B$1000)*1,[1]OUT_SyntheticFuels!O$4:O$1000)</f>
        <v>1.38518781625464E-5</v>
      </c>
      <c r="Q2326" s="7" cm="1">
        <f t="array" ref="Q2326">SUMPRODUCT(("CT_CWODBDSCCS"=[1]OUT_SyntheticFuels!$C$4:$C$1000)*1,("var_ncap"=[1]OUT_SyntheticFuels!$B$4:$B$1000)*1,[1]OUT_SyntheticFuels!P$4:P$1000)</f>
        <v>0.20445469990376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8.35078718588818E-3</v>
      </c>
      <c r="G2327" s="7" cm="1">
        <f t="array" ref="G2327">SUMPRODUCT(("CT_CWODETH"=[1]OUT_SyntheticFuels!$C$4:$C$1000)*1,("var_ncap"=[1]OUT_SyntheticFuels!$B$4:$B$1000)*1,[1]OUT_SyntheticFuels!F$4:F$1000)</f>
        <v>4.7987807087981401E-6</v>
      </c>
      <c r="H2327" s="7" cm="1">
        <f t="array" ref="H2327">SUMPRODUCT(("CT_CWODETH"=[1]OUT_SyntheticFuels!$C$4:$C$1000)*1,("var_ncap"=[1]OUT_SyntheticFuels!$B$4:$B$1000)*1,[1]OUT_SyntheticFuels!G$4:G$1000)</f>
        <v>3.00237241332247E-2</v>
      </c>
      <c r="I2327" s="7" cm="1">
        <f t="array" ref="I2327">SUMPRODUCT(("CT_CWODETH"=[1]OUT_SyntheticFuels!$C$4:$C$1000)*1,("var_ncap"=[1]OUT_SyntheticFuels!$B$4:$B$1000)*1,[1]OUT_SyntheticFuels!H$4:H$1000)</f>
        <v>1.05111771071095E-6</v>
      </c>
      <c r="J2327" s="7" cm="1">
        <f t="array" ref="J2327">SUMPRODUCT(("CT_CWODETH"=[1]OUT_SyntheticFuels!$C$4:$C$1000)*1,("var_ncap"=[1]OUT_SyntheticFuels!$B$4:$B$1000)*1,[1]OUT_SyntheticFuels!I$4:I$1000)</f>
        <v>7.3784528706605401E-6</v>
      </c>
      <c r="K2327" s="7" cm="1">
        <f t="array" ref="K2327">SUMPRODUCT(("CT_CWODETH"=[1]OUT_SyntheticFuels!$C$4:$C$1000)*1,("var_ncap"=[1]OUT_SyntheticFuels!$B$4:$B$1000)*1,[1]OUT_SyntheticFuels!J$4:J$1000)</f>
        <v>7.7458971669235902E-6</v>
      </c>
      <c r="L2327" s="7" cm="1">
        <f t="array" ref="L2327">SUMPRODUCT(("CT_CWODETH"=[1]OUT_SyntheticFuels!$C$4:$C$1000)*1,("var_ncap"=[1]OUT_SyntheticFuels!$B$4:$B$1000)*1,[1]OUT_SyntheticFuels!K$4:K$1000)</f>
        <v>1.52875285696791E-4</v>
      </c>
      <c r="M2327" s="7" cm="1">
        <f t="array" ref="M2327">SUMPRODUCT(("CT_CWODETH"=[1]OUT_SyntheticFuels!$C$4:$C$1000)*1,("var_ncap"=[1]OUT_SyntheticFuels!$B$4:$B$1000)*1,[1]OUT_SyntheticFuels!L$4:L$1000)</f>
        <v>1.67588178605517E-4</v>
      </c>
      <c r="N2327" s="7" cm="1">
        <f t="array" ref="N2327">SUMPRODUCT(("CT_CWODETH"=[1]OUT_SyntheticFuels!$C$4:$C$1000)*1,("var_ncap"=[1]OUT_SyntheticFuels!$B$4:$B$1000)*1,[1]OUT_SyntheticFuels!M$4:M$1000)</f>
        <v>1.3525382981998799E-5</v>
      </c>
      <c r="O2327" s="7" cm="1">
        <f t="array" ref="O2327">SUMPRODUCT(("CT_CWODETH"=[1]OUT_SyntheticFuels!$C$4:$C$1000)*1,("var_ncap"=[1]OUT_SyntheticFuels!$B$4:$B$1000)*1,[1]OUT_SyntheticFuels!N$4:N$1000)</f>
        <v>9.3596490885275701E-4</v>
      </c>
      <c r="P2327" s="7" cm="1">
        <f t="array" ref="P2327">SUMPRODUCT(("CT_CWODETH"=[1]OUT_SyntheticFuels!$C$4:$C$1000)*1,("var_ncap"=[1]OUT_SyntheticFuels!$B$4:$B$1000)*1,[1]OUT_SyntheticFuels!O$4:O$1000)</f>
        <v>7.3392612492800398E-6</v>
      </c>
      <c r="Q2327" s="7" cm="1">
        <f t="array" ref="Q2327">SUMPRODUCT(("CT_CWODETH"=[1]OUT_SyntheticFuels!$C$4:$C$1000)*1,("var_ncap"=[1]OUT_SyntheticFuels!$B$4:$B$1000)*1,[1]OUT_SyntheticFuels!P$4:P$1000)</f>
        <v>7.4966578457889404E-5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1.21813600380679E-4</v>
      </c>
      <c r="L2328" s="7" cm="1">
        <f t="array" ref="L2328">SUMPRODUCT(("CT_CWODETHCCS"=[1]OUT_SyntheticFuels!$C$4:$C$1000)*1,("var_ncap"=[1]OUT_SyntheticFuels!$B$4:$B$1000)*1,[1]OUT_SyntheticFuels!K$4:K$1000)</f>
        <v>1.2750632638174701E-4</v>
      </c>
      <c r="M2328" s="7" cm="1">
        <f t="array" ref="M2328">SUMPRODUCT(("CT_CWODETHCCS"=[1]OUT_SyntheticFuels!$C$4:$C$1000)*1,("var_ncap"=[1]OUT_SyntheticFuels!$B$4:$B$1000)*1,[1]OUT_SyntheticFuels!L$4:L$1000)</f>
        <v>1.1893435166291799E-4</v>
      </c>
      <c r="N2328" s="7" cm="1">
        <f t="array" ref="N2328">SUMPRODUCT(("CT_CWODETHCCS"=[1]OUT_SyntheticFuels!$C$4:$C$1000)*1,("var_ncap"=[1]OUT_SyntheticFuels!$B$4:$B$1000)*1,[1]OUT_SyntheticFuels!M$4:M$1000)</f>
        <v>3.3981933089319602E-5</v>
      </c>
      <c r="O2328" s="7" cm="1">
        <f t="array" ref="O2328">SUMPRODUCT(("CT_CWODETHCCS"=[1]OUT_SyntheticFuels!$C$4:$C$1000)*1,("var_ncap"=[1]OUT_SyntheticFuels!$B$4:$B$1000)*1,[1]OUT_SyntheticFuels!N$4:N$1000)</f>
        <v>2.2725610609749601E-3</v>
      </c>
      <c r="P2328" s="7" cm="1">
        <f t="array" ref="P2328">SUMPRODUCT(("CT_CWODETHCCS"=[1]OUT_SyntheticFuels!$C$4:$C$1000)*1,("var_ncap"=[1]OUT_SyntheticFuels!$B$4:$B$1000)*1,[1]OUT_SyntheticFuels!O$4:O$1000)</f>
        <v>4.4679301927249402E-6</v>
      </c>
      <c r="Q2328" s="7" cm="1">
        <f t="array" ref="Q2328">SUMPRODUCT(("CT_CWODETHCCS"=[1]OUT_SyntheticFuels!$C$4:$C$1000)*1,("var_ncap"=[1]OUT_SyntheticFuels!$B$4:$B$1000)*1,[1]OUT_SyntheticFuels!P$4:P$1000)</f>
        <v>2.9224253255669999E-5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5.6972059309152098E-2</v>
      </c>
      <c r="G2329" s="7" cm="1">
        <f t="array" ref="G2329">SUMPRODUCT(("SUP_MNRBIO"=[1]OUT_SyntheticFuels!$C$4:$C$1000)*1,("var_ncap"=[1]OUT_SyntheticFuels!$B$4:$B$1000)*1,[1]OUT_SyntheticFuels!F$4:F$1000)</f>
        <v>0.10545446137839901</v>
      </c>
      <c r="H2329" s="7" cm="1">
        <f t="array" ref="H2329">SUMPRODUCT(("SUP_MNRBIO"=[1]OUT_SyntheticFuels!$C$4:$C$1000)*1,("var_ncap"=[1]OUT_SyntheticFuels!$B$4:$B$1000)*1,[1]OUT_SyntheticFuels!G$4:G$1000)</f>
        <v>2.13990534755669E-5</v>
      </c>
      <c r="I2329" s="7" cm="1">
        <f t="array" ref="I2329">SUMPRODUCT(("SUP_MNRBIO"=[1]OUT_SyntheticFuels!$C$4:$C$1000)*1,("var_ncap"=[1]OUT_SyntheticFuels!$B$4:$B$1000)*1,[1]OUT_SyntheticFuels!H$4:H$1000)</f>
        <v>1.5185492943826399E-5</v>
      </c>
      <c r="J2329" s="7" cm="1">
        <f t="array" ref="J2329">SUMPRODUCT(("SUP_MNRBIO"=[1]OUT_SyntheticFuels!$C$4:$C$1000)*1,("var_ncap"=[1]OUT_SyntheticFuels!$B$4:$B$1000)*1,[1]OUT_SyntheticFuels!I$4:I$1000)</f>
        <v>1.07613867544703E-4</v>
      </c>
      <c r="K2329" s="7" cm="1">
        <f t="array" ref="K2329">SUMPRODUCT(("SUP_MNRBIO"=[1]OUT_SyntheticFuels!$C$4:$C$1000)*1,("var_ncap"=[1]OUT_SyntheticFuels!$B$4:$B$1000)*1,[1]OUT_SyntheticFuels!J$4:J$1000)</f>
        <v>7.4344329054836802E-2</v>
      </c>
      <c r="L2329" s="7" cm="1">
        <f t="array" ref="L2329">SUMPRODUCT(("SUP_MNRBIO"=[1]OUT_SyntheticFuels!$C$4:$C$1000)*1,("var_ncap"=[1]OUT_SyntheticFuels!$B$4:$B$1000)*1,[1]OUT_SyntheticFuels!K$4:K$1000)</f>
        <v>9.4422643489755695E-2</v>
      </c>
      <c r="M2329" s="7" cm="1">
        <f t="array" ref="M2329">SUMPRODUCT(("SUP_MNRBIO"=[1]OUT_SyntheticFuels!$C$4:$C$1000)*1,("var_ncap"=[1]OUT_SyntheticFuels!$B$4:$B$1000)*1,[1]OUT_SyntheticFuels!L$4:L$1000)</f>
        <v>0.13496731612248999</v>
      </c>
      <c r="N2329" s="7" cm="1">
        <f t="array" ref="N2329">SUMPRODUCT(("SUP_MNRBIO"=[1]OUT_SyntheticFuels!$C$4:$C$1000)*1,("var_ncap"=[1]OUT_SyntheticFuels!$B$4:$B$1000)*1,[1]OUT_SyntheticFuels!M$4:M$1000)</f>
        <v>9.8889980332855405E-3</v>
      </c>
      <c r="O2329" s="7" cm="1">
        <f t="array" ref="O2329">SUMPRODUCT(("SUP_MNRBIO"=[1]OUT_SyntheticFuels!$C$4:$C$1000)*1,("var_ncap"=[1]OUT_SyntheticFuels!$B$4:$B$1000)*1,[1]OUT_SyntheticFuels!N$4:N$1000)</f>
        <v>6.4562513616402306E-2</v>
      </c>
      <c r="P2329" s="7" cm="1">
        <f t="array" ref="P2329">SUMPRODUCT(("SUP_MNRBIO"=[1]OUT_SyntheticFuels!$C$4:$C$1000)*1,("var_ncap"=[1]OUT_SyntheticFuels!$B$4:$B$1000)*1,[1]OUT_SyntheticFuels!O$4:O$1000)</f>
        <v>9.4406170079943105E-2</v>
      </c>
      <c r="Q2329" s="7" cm="1">
        <f t="array" ref="Q2329">SUMPRODUCT(("SUP_MNRBIO"=[1]OUT_SyntheticFuels!$C$4:$C$1000)*1,("var_ncap"=[1]OUT_SyntheticFuels!$B$4:$B$1000)*1,[1]OUT_SyntheticFuels!P$4:P$1000)</f>
        <v>0.13505340548148101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4.1211834672538099E-3</v>
      </c>
      <c r="G2330" s="7" cm="1">
        <f t="array" ref="G2330">SUMPRODUCT(("SUP_WSTBIO"=[1]OUT_SyntheticFuels!$C$4:$C$1000)*1,("var_ncap"=[1]OUT_SyntheticFuels!$B$4:$B$1000)*1,[1]OUT_SyntheticFuels!F$4:F$1000)</f>
        <v>4.5036252318405301E-3</v>
      </c>
      <c r="H2330" s="7" cm="1">
        <f t="array" ref="H2330">SUMPRODUCT(("SUP_WSTBIO"=[1]OUT_SyntheticFuels!$C$4:$C$1000)*1,("var_ncap"=[1]OUT_SyntheticFuels!$B$4:$B$1000)*1,[1]OUT_SyntheticFuels!G$4:G$1000)</f>
        <v>1.95616854909839E-5</v>
      </c>
      <c r="I2330" s="7" cm="1">
        <f t="array" ref="I2330">SUMPRODUCT(("SUP_WSTBIO"=[1]OUT_SyntheticFuels!$C$4:$C$1000)*1,("var_ncap"=[1]OUT_SyntheticFuels!$B$4:$B$1000)*1,[1]OUT_SyntheticFuels!H$4:H$1000)</f>
        <v>7.5641621814368398E-2</v>
      </c>
      <c r="J2330" s="7" cm="1">
        <f t="array" ref="J2330">SUMPRODUCT(("SUP_WSTBIO"=[1]OUT_SyntheticFuels!$C$4:$C$1000)*1,("var_ncap"=[1]OUT_SyntheticFuels!$B$4:$B$1000)*1,[1]OUT_SyntheticFuels!I$4:I$1000)</f>
        <v>0.116857336898452</v>
      </c>
      <c r="K2330" s="7" cm="1">
        <f t="array" ref="K2330">SUMPRODUCT(("SUP_WSTBIO"=[1]OUT_SyntheticFuels!$C$4:$C$1000)*1,("var_ncap"=[1]OUT_SyntheticFuels!$B$4:$B$1000)*1,[1]OUT_SyntheticFuels!J$4:J$1000)</f>
        <v>0.12066255044837</v>
      </c>
      <c r="L2330" s="7" cm="1">
        <f t="array" ref="L2330">SUMPRODUCT(("SUP_WSTBIO"=[1]OUT_SyntheticFuels!$C$4:$C$1000)*1,("var_ncap"=[1]OUT_SyntheticFuels!$B$4:$B$1000)*1,[1]OUT_SyntheticFuels!K$4:K$1000)</f>
        <v>5.8828290598198801E-2</v>
      </c>
      <c r="M2330" s="7" cm="1">
        <f t="array" ref="M2330">SUMPRODUCT(("SUP_WSTBIO"=[1]OUT_SyntheticFuels!$C$4:$C$1000)*1,("var_ncap"=[1]OUT_SyntheticFuels!$B$4:$B$1000)*1,[1]OUT_SyntheticFuels!L$4:L$1000)</f>
        <v>7.5542420611246094E-2</v>
      </c>
      <c r="N2330" s="7" cm="1">
        <f t="array" ref="N2330">SUMPRODUCT(("SUP_WSTBIO"=[1]OUT_SyntheticFuels!$C$4:$C$1000)*1,("var_ncap"=[1]OUT_SyntheticFuels!$B$4:$B$1000)*1,[1]OUT_SyntheticFuels!M$4:M$1000)</f>
        <v>0.12585833027951199</v>
      </c>
      <c r="O2330" s="7" cm="1">
        <f t="array" ref="O2330">SUMPRODUCT(("SUP_WSTBIO"=[1]OUT_SyntheticFuels!$C$4:$C$1000)*1,("var_ncap"=[1]OUT_SyntheticFuels!$B$4:$B$1000)*1,[1]OUT_SyntheticFuels!N$4:N$1000)</f>
        <v>0.167316956095757</v>
      </c>
      <c r="P2330" s="7" cm="1">
        <f t="array" ref="P2330">SUMPRODUCT(("SUP_WSTBIO"=[1]OUT_SyntheticFuels!$C$4:$C$1000)*1,("var_ncap"=[1]OUT_SyntheticFuels!$B$4:$B$1000)*1,[1]OUT_SyntheticFuels!O$4:O$1000)</f>
        <v>6.18325723211808E-2</v>
      </c>
      <c r="Q2330" s="7" cm="1">
        <f t="array" ref="Q2330">SUMPRODUCT(("SUP_WSTBIO"=[1]OUT_SyntheticFuels!$C$4:$C$1000)*1,("var_ncap"=[1]OUT_SyntheticFuels!$B$4:$B$1000)*1,[1]OUT_SyntheticFuels!P$4:P$1000)</f>
        <v>7.5627384150931606E-2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2.4056686074059899E-4</v>
      </c>
      <c r="L2332" s="7" cm="1">
        <f t="array" ref="L2332">SUMPRODUCT(("SUP_WSTHTGBIO"=[1]OUT_SyntheticFuels!$C$4:$C$1000)*1,("var_ncap"=[1]OUT_SyntheticFuels!$B$4:$B$1000)*1,[1]OUT_SyntheticFuels!K$4:K$1000)</f>
        <v>6.6679240795567896E-5</v>
      </c>
      <c r="M2332" s="7" cm="1">
        <f t="array" ref="M2332">SUMPRODUCT(("SUP_WSTHTGBIO"=[1]OUT_SyntheticFuels!$C$4:$C$1000)*1,("var_ncap"=[1]OUT_SyntheticFuels!$B$4:$B$1000)*1,[1]OUT_SyntheticFuels!L$4:L$1000)</f>
        <v>3.71157578850209E-3</v>
      </c>
      <c r="N2332" s="7" cm="1">
        <f t="array" ref="N2332">SUMPRODUCT(("SUP_WSTHTGBIO"=[1]OUT_SyntheticFuels!$C$4:$C$1000)*1,("var_ncap"=[1]OUT_SyntheticFuels!$B$4:$B$1000)*1,[1]OUT_SyntheticFuels!M$4:M$1000)</f>
        <v>4.2207783506290201E-6</v>
      </c>
      <c r="O2332" s="7" cm="1">
        <f t="array" ref="O2332">SUMPRODUCT(("SUP_WSTHTGBIO"=[1]OUT_SyntheticFuels!$C$4:$C$1000)*1,("var_ncap"=[1]OUT_SyntheticFuels!$B$4:$B$1000)*1,[1]OUT_SyntheticFuels!N$4:N$1000)</f>
        <v>4.8065551408606199E-4</v>
      </c>
      <c r="P2332" s="7" cm="1">
        <f t="array" ref="P2332">SUMPRODUCT(("SUP_WSTHTGBIO"=[1]OUT_SyntheticFuels!$C$4:$C$1000)*1,("var_ncap"=[1]OUT_SyntheticFuels!$B$4:$B$1000)*1,[1]OUT_SyntheticFuels!O$4:O$1000)</f>
        <v>3.1155027751664598E-6</v>
      </c>
      <c r="Q2332" s="7" cm="1">
        <f t="array" ref="Q2332">SUMPRODUCT(("SUP_WSTHTGBIO"=[1]OUT_SyntheticFuels!$C$4:$C$1000)*1,("var_ncap"=[1]OUT_SyntheticFuels!$B$4:$B$1000)*1,[1]OUT_SyntheticFuels!P$4:P$1000)</f>
        <v>7.6917958068515495E-4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4.9078697069518501E-5</v>
      </c>
      <c r="L2333" s="7" cm="1">
        <f t="array" ref="L2333">SUMPRODUCT(("SUP_WSTHTGBIOCCS"=[1]OUT_SyntheticFuels!$C$4:$C$1000)*1,("var_ncap"=[1]OUT_SyntheticFuels!$B$4:$B$1000)*1,[1]OUT_SyntheticFuels!K$4:K$1000)</f>
        <v>5.5316854064616599E-5</v>
      </c>
      <c r="M2333" s="7" cm="1">
        <f t="array" ref="M2333">SUMPRODUCT(("SUP_WSTHTGBIOCCS"=[1]OUT_SyntheticFuels!$C$4:$C$1000)*1,("var_ncap"=[1]OUT_SyntheticFuels!$B$4:$B$1000)*1,[1]OUT_SyntheticFuels!L$4:L$1000)</f>
        <v>3.13754636293115E-4</v>
      </c>
      <c r="N2333" s="7" cm="1">
        <f t="array" ref="N2333">SUMPRODUCT(("SUP_WSTHTGBIOCCS"=[1]OUT_SyntheticFuels!$C$4:$C$1000)*1,("var_ncap"=[1]OUT_SyntheticFuels!$B$4:$B$1000)*1,[1]OUT_SyntheticFuels!M$4:M$1000)</f>
        <v>1.61994550605827E-6</v>
      </c>
      <c r="O2333" s="7" cm="1">
        <f t="array" ref="O2333">SUMPRODUCT(("SUP_WSTHTGBIOCCS"=[1]OUT_SyntheticFuels!$C$4:$C$1000)*1,("var_ncap"=[1]OUT_SyntheticFuels!$B$4:$B$1000)*1,[1]OUT_SyntheticFuels!N$4:N$1000)</f>
        <v>8.2636784805830104E-5</v>
      </c>
      <c r="P2333" s="7" cm="1">
        <f t="array" ref="P2333">SUMPRODUCT(("SUP_WSTHTGBIOCCS"=[1]OUT_SyntheticFuels!$C$4:$C$1000)*1,("var_ncap"=[1]OUT_SyntheticFuels!$B$4:$B$1000)*1,[1]OUT_SyntheticFuels!O$4:O$1000)</f>
        <v>5.7297335692560298E-6</v>
      </c>
      <c r="Q2333" s="7" cm="1">
        <f t="array" ref="Q2333">SUMPRODUCT(("SUP_WSTHTGBIOCCS"=[1]OUT_SyntheticFuels!$C$4:$C$1000)*1,("var_ncap"=[1]OUT_SyntheticFuels!$B$4:$B$1000)*1,[1]OUT_SyntheticFuels!P$4:P$1000)</f>
        <v>4.2348445643756999E-4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1.06404148777586E-5</v>
      </c>
      <c r="G2334" s="7" cm="1">
        <f t="array" ref="G2334">SUMPRODUCT(("SUP_WODBIO"=[1]OUT_SyntheticFuels!$C$4:$C$1000)*1,("var_ncap"=[1]OUT_SyntheticFuels!$B$4:$B$1000)*1,[1]OUT_SyntheticFuels!F$4:F$1000)</f>
        <v>1.9313265269177199E-4</v>
      </c>
      <c r="H2334" s="7" cm="1">
        <f t="array" ref="H2334">SUMPRODUCT(("SUP_WODBIO"=[1]OUT_SyntheticFuels!$C$4:$C$1000)*1,("var_ncap"=[1]OUT_SyntheticFuels!$B$4:$B$1000)*1,[1]OUT_SyntheticFuels!G$4:G$1000)</f>
        <v>1.19676392546873E-5</v>
      </c>
      <c r="I2334" s="7" cm="1">
        <f t="array" ref="I2334">SUMPRODUCT(("SUP_WODBIO"=[1]OUT_SyntheticFuels!$C$4:$C$1000)*1,("var_ncap"=[1]OUT_SyntheticFuels!$B$4:$B$1000)*1,[1]OUT_SyntheticFuels!H$4:H$1000)</f>
        <v>7.5153966898479802E-6</v>
      </c>
      <c r="J2334" s="7" cm="1">
        <f t="array" ref="J2334">SUMPRODUCT(("SUP_WODBIO"=[1]OUT_SyntheticFuels!$C$4:$C$1000)*1,("var_ncap"=[1]OUT_SyntheticFuels!$B$4:$B$1000)*1,[1]OUT_SyntheticFuels!I$4:I$1000)</f>
        <v>1.2654744727561899E-4</v>
      </c>
      <c r="K2334" s="7" cm="1">
        <f t="array" ref="K2334">SUMPRODUCT(("SUP_WODBIO"=[1]OUT_SyntheticFuels!$C$4:$C$1000)*1,("var_ncap"=[1]OUT_SyntheticFuels!$B$4:$B$1000)*1,[1]OUT_SyntheticFuels!J$4:J$1000)</f>
        <v>2.2134587064023501E-5</v>
      </c>
      <c r="L2334" s="7" cm="1">
        <f t="array" ref="L2334">SUMPRODUCT(("SUP_WODBIO"=[1]OUT_SyntheticFuels!$C$4:$C$1000)*1,("var_ncap"=[1]OUT_SyntheticFuels!$B$4:$B$1000)*1,[1]OUT_SyntheticFuels!K$4:K$1000)</f>
        <v>1.16042804572345E-4</v>
      </c>
      <c r="M2334" s="7" cm="1">
        <f t="array" ref="M2334">SUMPRODUCT(("SUP_WODBIO"=[1]OUT_SyntheticFuels!$C$4:$C$1000)*1,("var_ncap"=[1]OUT_SyntheticFuels!$B$4:$B$1000)*1,[1]OUT_SyntheticFuels!L$4:L$1000)</f>
        <v>1.4815528347034501E-4</v>
      </c>
      <c r="N2334" s="7" cm="1">
        <f t="array" ref="N2334">SUMPRODUCT(("SUP_WODBIO"=[1]OUT_SyntheticFuels!$C$4:$C$1000)*1,("var_ncap"=[1]OUT_SyntheticFuels!$B$4:$B$1000)*1,[1]OUT_SyntheticFuels!M$4:M$1000)</f>
        <v>1.9373397497979999E-5</v>
      </c>
      <c r="O2334" s="7" cm="1">
        <f t="array" ref="O2334">SUMPRODUCT(("SUP_WODBIO"=[1]OUT_SyntheticFuels!$C$4:$C$1000)*1,("var_ncap"=[1]OUT_SyntheticFuels!$B$4:$B$1000)*1,[1]OUT_SyntheticFuels!N$4:N$1000)</f>
        <v>2.2738323230880799E-4</v>
      </c>
      <c r="P2334" s="7" cm="1">
        <f t="array" ref="P2334">SUMPRODUCT(("SUP_WODBIO"=[1]OUT_SyntheticFuels!$C$4:$C$1000)*1,("var_ncap"=[1]OUT_SyntheticFuels!$B$4:$B$1000)*1,[1]OUT_SyntheticFuels!O$4:O$1000)</f>
        <v>6.07033859197835E-5</v>
      </c>
      <c r="Q2334" s="7" cm="1">
        <f t="array" ref="Q2334">SUMPRODUCT(("SUP_WODBIO"=[1]OUT_SyntheticFuels!$C$4:$C$1000)*1,("var_ncap"=[1]OUT_SyntheticFuels!$B$4:$B$1000)*1,[1]OUT_SyntheticFuels!P$4:P$1000)</f>
        <v>8.5074711692661E-4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1.7597106825428699E-4</v>
      </c>
      <c r="L2335" s="7" cm="1">
        <f t="array" ref="L2335">SUMPRODUCT(("SUP_WODBIOCCS"=[1]OUT_SyntheticFuels!$C$4:$C$1000)*1,("var_ncap"=[1]OUT_SyntheticFuels!$B$4:$B$1000)*1,[1]OUT_SyntheticFuels!K$4:K$1000)</f>
        <v>3.3066686241558199E-5</v>
      </c>
      <c r="M2335" s="7" cm="1">
        <f t="array" ref="M2335">SUMPRODUCT(("SUP_WODBIOCCS"=[1]OUT_SyntheticFuels!$C$4:$C$1000)*1,("var_ncap"=[1]OUT_SyntheticFuels!$B$4:$B$1000)*1,[1]OUT_SyntheticFuels!L$4:L$1000)</f>
        <v>2.8045434896940499E-4</v>
      </c>
      <c r="N2335" s="7" cm="1">
        <f t="array" ref="N2335">SUMPRODUCT(("SUP_WODBIOCCS"=[1]OUT_SyntheticFuels!$C$4:$C$1000)*1,("var_ncap"=[1]OUT_SyntheticFuels!$B$4:$B$1000)*1,[1]OUT_SyntheticFuels!M$4:M$1000)</f>
        <v>1.8934400412706202E-5</v>
      </c>
      <c r="O2335" s="7" cm="1">
        <f t="array" ref="O2335">SUMPRODUCT(("SUP_WODBIOCCS"=[1]OUT_SyntheticFuels!$C$4:$C$1000)*1,("var_ncap"=[1]OUT_SyntheticFuels!$B$4:$B$1000)*1,[1]OUT_SyntheticFuels!N$4:N$1000)</f>
        <v>3.0330001241933899E-4</v>
      </c>
      <c r="P2335" s="7" cm="1">
        <f t="array" ref="P2335">SUMPRODUCT(("SUP_WODBIOCCS"=[1]OUT_SyntheticFuels!$C$4:$C$1000)*1,("var_ncap"=[1]OUT_SyntheticFuels!$B$4:$B$1000)*1,[1]OUT_SyntheticFuels!O$4:O$1000)</f>
        <v>2.7898094996116499E-5</v>
      </c>
      <c r="Q2335" s="7" cm="1">
        <f t="array" ref="Q2335">SUMPRODUCT(("SUP_WODBIOCCS"=[1]OUT_SyntheticFuels!$C$4:$C$1000)*1,("var_ncap"=[1]OUT_SyntheticFuels!$B$4:$B$1000)*1,[1]OUT_SyntheticFuels!P$4:P$1000)</f>
        <v>9.5177684868419897E-4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1.45014376734113E-2</v>
      </c>
      <c r="G2336" s="7" cm="1">
        <f t="array" ref="G2336">SUMPRODUCT(("SUP_BIONGA"=[1]OUT_SyntheticFuels!$C$4:$C$1000)*1,("var_ncap"=[1]OUT_SyntheticFuels!$B$4:$B$1000)*1,[1]OUT_SyntheticFuels!F$4:F$1000)</f>
        <v>6.9393187960770403E-2</v>
      </c>
      <c r="H2336" s="7" cm="1">
        <f t="array" ref="H2336">SUMPRODUCT(("SUP_BIONGA"=[1]OUT_SyntheticFuels!$C$4:$C$1000)*1,("var_ncap"=[1]OUT_SyntheticFuels!$B$4:$B$1000)*1,[1]OUT_SyntheticFuels!G$4:G$1000)</f>
        <v>6.6658155870407098E-6</v>
      </c>
      <c r="I2336" s="7" cm="1">
        <f t="array" ref="I2336">SUMPRODUCT(("SUP_BIONGA"=[1]OUT_SyntheticFuels!$C$4:$C$1000)*1,("var_ncap"=[1]OUT_SyntheticFuels!$B$4:$B$1000)*1,[1]OUT_SyntheticFuels!H$4:H$1000)</f>
        <v>5.3203001804698601E-6</v>
      </c>
      <c r="J2336" s="7" cm="1">
        <f t="array" ref="J2336">SUMPRODUCT(("SUP_BIONGA"=[1]OUT_SyntheticFuels!$C$4:$C$1000)*1,("var_ncap"=[1]OUT_SyntheticFuels!$B$4:$B$1000)*1,[1]OUT_SyntheticFuels!I$4:I$1000)</f>
        <v>8.5148072489644197E-4</v>
      </c>
      <c r="K2336" s="7" cm="1">
        <f t="array" ref="K2336">SUMPRODUCT(("SUP_BIONGA"=[1]OUT_SyntheticFuels!$C$4:$C$1000)*1,("var_ncap"=[1]OUT_SyntheticFuels!$B$4:$B$1000)*1,[1]OUT_SyntheticFuels!J$4:J$1000)</f>
        <v>4.2522027134262799E-2</v>
      </c>
      <c r="L2336" s="7" cm="1">
        <f t="array" ref="L2336">SUMPRODUCT(("SUP_BIONGA"=[1]OUT_SyntheticFuels!$C$4:$C$1000)*1,("var_ncap"=[1]OUT_SyntheticFuels!$B$4:$B$1000)*1,[1]OUT_SyntheticFuels!K$4:K$1000)</f>
        <v>8.2960046461997006E-2</v>
      </c>
      <c r="M2336" s="7" cm="1">
        <f t="array" ref="M2336">SUMPRODUCT(("SUP_BIONGA"=[1]OUT_SyntheticFuels!$C$4:$C$1000)*1,("var_ncap"=[1]OUT_SyntheticFuels!$B$4:$B$1000)*1,[1]OUT_SyntheticFuels!L$4:L$1000)</f>
        <v>0.11614540628353499</v>
      </c>
      <c r="N2336" s="7" cm="1">
        <f t="array" ref="N2336">SUMPRODUCT(("SUP_BIONGA"=[1]OUT_SyntheticFuels!$C$4:$C$1000)*1,("var_ncap"=[1]OUT_SyntheticFuels!$B$4:$B$1000)*1,[1]OUT_SyntheticFuels!M$4:M$1000)</f>
        <v>7.4739669071023002E-2</v>
      </c>
      <c r="O2336" s="7" cm="1">
        <f t="array" ref="O2336">SUMPRODUCT(("SUP_BIONGA"=[1]OUT_SyntheticFuels!$C$4:$C$1000)*1,("var_ncap"=[1]OUT_SyntheticFuels!$B$4:$B$1000)*1,[1]OUT_SyntheticFuels!N$4:N$1000)</f>
        <v>5.47376252224493E-2</v>
      </c>
      <c r="P2336" s="7" cm="1">
        <f t="array" ref="P2336">SUMPRODUCT(("SUP_BIONGA"=[1]OUT_SyntheticFuels!$C$4:$C$1000)*1,("var_ncap"=[1]OUT_SyntheticFuels!$B$4:$B$1000)*1,[1]OUT_SyntheticFuels!O$4:O$1000)</f>
        <v>8.2954761190700693E-2</v>
      </c>
      <c r="Q2336" s="7" cm="1">
        <f t="array" ref="Q2336">SUMPRODUCT(("SUP_BIONGA"=[1]OUT_SyntheticFuels!$C$4:$C$1000)*1,("var_ncap"=[1]OUT_SyntheticFuels!$B$4:$B$1000)*1,[1]OUT_SyntheticFuels!P$4:P$1000)</f>
        <v>0.116555761218603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0.15770347310479099</v>
      </c>
      <c r="G2337" s="7" cm="1">
        <f t="array" ref="G2337">SUMPRODUCT(("CT_CWODPLT"=[1]OUT_SyntheticFuels!$C$4:$C$1000)*1,("var_ncap"=[1]OUT_SyntheticFuels!$B$4:$B$1000)*1,[1]OUT_SyntheticFuels!F$4:F$1000)</f>
        <v>4.9710496591354902E-2</v>
      </c>
      <c r="H2337" s="7" cm="1">
        <f t="array" ref="H2337">SUMPRODUCT(("CT_CWODPLT"=[1]OUT_SyntheticFuels!$C$4:$C$1000)*1,("var_ncap"=[1]OUT_SyntheticFuels!$B$4:$B$1000)*1,[1]OUT_SyntheticFuels!G$4:G$1000)</f>
        <v>2.0327596850890299E-5</v>
      </c>
      <c r="I2337" s="7" cm="1">
        <f t="array" ref="I2337">SUMPRODUCT(("CT_CWODPLT"=[1]OUT_SyntheticFuels!$C$4:$C$1000)*1,("var_ncap"=[1]OUT_SyntheticFuels!$B$4:$B$1000)*1,[1]OUT_SyntheticFuels!H$4:H$1000)</f>
        <v>2.03419643531497E-5</v>
      </c>
      <c r="J2337" s="7" cm="1">
        <f t="array" ref="J2337">SUMPRODUCT(("CT_CWODPLT"=[1]OUT_SyntheticFuels!$C$4:$C$1000)*1,("var_ncap"=[1]OUT_SyntheticFuels!$B$4:$B$1000)*1,[1]OUT_SyntheticFuels!I$4:I$1000)</f>
        <v>0.161070162461909</v>
      </c>
      <c r="K2337" s="7" cm="1">
        <f t="array" ref="K2337">SUMPRODUCT(("CT_CWODPLT"=[1]OUT_SyntheticFuels!$C$4:$C$1000)*1,("var_ncap"=[1]OUT_SyntheticFuels!$B$4:$B$1000)*1,[1]OUT_SyntheticFuels!J$4:J$1000)</f>
        <v>0.17820520155873301</v>
      </c>
      <c r="L2337" s="7" cm="1">
        <f t="array" ref="L2337">SUMPRODUCT(("CT_CWODPLT"=[1]OUT_SyntheticFuels!$C$4:$C$1000)*1,("var_ncap"=[1]OUT_SyntheticFuels!$B$4:$B$1000)*1,[1]OUT_SyntheticFuels!K$4:K$1000)</f>
        <v>0.100691598488162</v>
      </c>
      <c r="M2337" s="7" cm="1">
        <f t="array" ref="M2337">SUMPRODUCT(("CT_CWODPLT"=[1]OUT_SyntheticFuels!$C$4:$C$1000)*1,("var_ncap"=[1]OUT_SyntheticFuels!$B$4:$B$1000)*1,[1]OUT_SyntheticFuels!L$4:L$1000)</f>
        <v>5.7580669878885202E-2</v>
      </c>
      <c r="N2337" s="7" cm="1">
        <f t="array" ref="N2337">SUMPRODUCT(("CT_CWODPLT"=[1]OUT_SyntheticFuels!$C$4:$C$1000)*1,("var_ncap"=[1]OUT_SyntheticFuels!$B$4:$B$1000)*1,[1]OUT_SyntheticFuels!M$4:M$1000)</f>
        <v>7.0654304430547807E-2</v>
      </c>
      <c r="O2337" s="7" cm="1">
        <f t="array" ref="O2337">SUMPRODUCT(("CT_CWODPLT"=[1]OUT_SyntheticFuels!$C$4:$C$1000)*1,("var_ncap"=[1]OUT_SyntheticFuels!$B$4:$B$1000)*1,[1]OUT_SyntheticFuels!N$4:N$1000)</f>
        <v>0.21631304818542799</v>
      </c>
      <c r="P2337" s="7" cm="1">
        <f t="array" ref="P2337">SUMPRODUCT(("CT_CWODPLT"=[1]OUT_SyntheticFuels!$C$4:$C$1000)*1,("var_ncap"=[1]OUT_SyntheticFuels!$B$4:$B$1000)*1,[1]OUT_SyntheticFuels!O$4:O$1000)</f>
        <v>9.1454453919989701E-2</v>
      </c>
      <c r="Q2337" s="7" cm="1">
        <f t="array" ref="Q2337">SUMPRODUCT(("CT_CWODPLT"=[1]OUT_SyntheticFuels!$C$4:$C$1000)*1,("var_ncap"=[1]OUT_SyntheticFuels!$B$4:$B$1000)*1,[1]OUT_SyntheticFuels!P$4:P$1000)</f>
        <v>5.05918372563261E-2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1.0608566649956499E-5</v>
      </c>
      <c r="J2338" s="7" cm="1">
        <f t="array" ref="J2338">SUMPRODUCT(("SUP_H2NGA"=[1]OUT_SyntheticFuels!$C$4:$C$1000)*1,("var_ncap"=[1]OUT_SyntheticFuels!$B$4:$B$1000)*1,[1]OUT_SyntheticFuels!I$4:I$1000)</f>
        <v>3.1606713379661199E-5</v>
      </c>
      <c r="K2338" s="7" cm="1">
        <f t="array" ref="K2338">SUMPRODUCT(("SUP_H2NGA"=[1]OUT_SyntheticFuels!$C$4:$C$1000)*1,("var_ncap"=[1]OUT_SyntheticFuels!$B$4:$B$1000)*1,[1]OUT_SyntheticFuels!J$4:J$1000)</f>
        <v>0.13307013711153401</v>
      </c>
      <c r="L2338" s="7" cm="1">
        <f t="array" ref="L2338">SUMPRODUCT(("SUP_H2NGA"=[1]OUT_SyntheticFuels!$C$4:$C$1000)*1,("var_ncap"=[1]OUT_SyntheticFuels!$B$4:$B$1000)*1,[1]OUT_SyntheticFuels!K$4:K$1000)</f>
        <v>0.49686694858236102</v>
      </c>
      <c r="M2338" s="7" cm="1">
        <f t="array" ref="M2338">SUMPRODUCT(("SUP_H2NGA"=[1]OUT_SyntheticFuels!$C$4:$C$1000)*1,("var_ncap"=[1]OUT_SyntheticFuels!$B$4:$B$1000)*1,[1]OUT_SyntheticFuels!L$4:L$1000)</f>
        <v>0.96902682670634899</v>
      </c>
      <c r="N2338" s="7" cm="1">
        <f t="array" ref="N2338">SUMPRODUCT(("SUP_H2NGA"=[1]OUT_SyntheticFuels!$C$4:$C$1000)*1,("var_ncap"=[1]OUT_SyntheticFuels!$B$4:$B$1000)*1,[1]OUT_SyntheticFuels!M$4:M$1000)</f>
        <v>6.3229636884170795E-5</v>
      </c>
      <c r="O2338" s="7" cm="1">
        <f t="array" ref="O2338">SUMPRODUCT(("SUP_H2NGA"=[1]OUT_SyntheticFuels!$C$4:$C$1000)*1,("var_ncap"=[1]OUT_SyntheticFuels!$B$4:$B$1000)*1,[1]OUT_SyntheticFuels!N$4:N$1000)</f>
        <v>1.15094270315504E-4</v>
      </c>
      <c r="P2338" s="7" cm="1">
        <f t="array" ref="P2338">SUMPRODUCT(("SUP_H2NGA"=[1]OUT_SyntheticFuels!$C$4:$C$1000)*1,("var_ncap"=[1]OUT_SyntheticFuels!$B$4:$B$1000)*1,[1]OUT_SyntheticFuels!O$4:O$1000)</f>
        <v>7.1661572543680899E-2</v>
      </c>
      <c r="Q2338" s="7" cm="1">
        <f t="array" ref="Q2338">SUMPRODUCT(("SUP_H2NGA"=[1]OUT_SyntheticFuels!$C$4:$C$1000)*1,("var_ncap"=[1]OUT_SyntheticFuels!$B$4:$B$1000)*1,[1]OUT_SyntheticFuels!P$4:P$1000)</f>
        <v>0.38815891375881101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1.415278590887E-5</v>
      </c>
      <c r="J2339" s="7" cm="1">
        <f t="array" ref="J2339">SUMPRODUCT(("SUP_H2DSL"=[1]OUT_SyntheticFuels!$C$4:$C$1000)*1,("var_ncap"=[1]OUT_SyntheticFuels!$B$4:$B$1000)*1,[1]OUT_SyntheticFuels!I$4:I$1000)</f>
        <v>6.7988270031505105E-5</v>
      </c>
      <c r="K2339" s="7" cm="1">
        <f t="array" ref="K2339">SUMPRODUCT(("SUP_H2DSL"=[1]OUT_SyntheticFuels!$C$4:$C$1000)*1,("var_ncap"=[1]OUT_SyntheticFuels!$B$4:$B$1000)*1,[1]OUT_SyntheticFuels!J$4:J$1000)</f>
        <v>0.17692416152805701</v>
      </c>
      <c r="L2339" s="7" cm="1">
        <f t="array" ref="L2339">SUMPRODUCT(("SUP_H2DSL"=[1]OUT_SyntheticFuels!$C$4:$C$1000)*1,("var_ncap"=[1]OUT_SyntheticFuels!$B$4:$B$1000)*1,[1]OUT_SyntheticFuels!K$4:K$1000)</f>
        <v>4.5586396456542898E-4</v>
      </c>
      <c r="M2339" s="7" cm="1">
        <f t="array" ref="M2339">SUMPRODUCT(("SUP_H2DSL"=[1]OUT_SyntheticFuels!$C$4:$C$1000)*1,("var_ncap"=[1]OUT_SyntheticFuels!$B$4:$B$1000)*1,[1]OUT_SyntheticFuels!L$4:L$1000)</f>
        <v>8.2583560966532102E-5</v>
      </c>
      <c r="N2339" s="7" cm="1">
        <f t="array" ref="N2339">SUMPRODUCT(("SUP_H2DSL"=[1]OUT_SyntheticFuels!$C$4:$C$1000)*1,("var_ncap"=[1]OUT_SyntheticFuels!$B$4:$B$1000)*1,[1]OUT_SyntheticFuels!M$4:M$1000)</f>
        <v>1.0436673894117899E-4</v>
      </c>
      <c r="O2339" s="7" cm="1">
        <f t="array" ref="O2339">SUMPRODUCT(("SUP_H2DSL"=[1]OUT_SyntheticFuels!$C$4:$C$1000)*1,("var_ncap"=[1]OUT_SyntheticFuels!$B$4:$B$1000)*1,[1]OUT_SyntheticFuels!N$4:N$1000)</f>
        <v>3.1448633378936303E-2</v>
      </c>
      <c r="P2339" s="7" cm="1">
        <f t="array" ref="P2339">SUMPRODUCT(("SUP_H2DSL"=[1]OUT_SyntheticFuels!$C$4:$C$1000)*1,("var_ncap"=[1]OUT_SyntheticFuels!$B$4:$B$1000)*1,[1]OUT_SyntheticFuels!O$4:O$1000)</f>
        <v>1.6040403532203201E-4</v>
      </c>
      <c r="Q2339" s="7" cm="1">
        <f t="array" ref="Q2339">SUMPRODUCT(("SUP_H2DSL"=[1]OUT_SyntheticFuels!$C$4:$C$1000)*1,("var_ncap"=[1]OUT_SyntheticFuels!$B$4:$B$1000)*1,[1]OUT_SyntheticFuels!P$4:P$1000)</f>
        <v>3.7340125814961902E-4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1.34879221732534E-5</v>
      </c>
      <c r="J2340" s="7" cm="1">
        <f t="array" ref="J2340">SUMPRODUCT(("SUP_H2GSL"=[1]OUT_SyntheticFuels!$C$4:$C$1000)*1,("var_ncap"=[1]OUT_SyntheticFuels!$B$4:$B$1000)*1,[1]OUT_SyntheticFuels!I$4:I$1000)</f>
        <v>6.5283836699575501E-5</v>
      </c>
      <c r="K2340" s="7" cm="1">
        <f t="array" ref="K2340">SUMPRODUCT(("SUP_H2GSL"=[1]OUT_SyntheticFuels!$C$4:$C$1000)*1,("var_ncap"=[1]OUT_SyntheticFuels!$B$4:$B$1000)*1,[1]OUT_SyntheticFuels!J$4:J$1000)</f>
        <v>0.19139196135928799</v>
      </c>
      <c r="L2340" s="7" cm="1">
        <f t="array" ref="L2340">SUMPRODUCT(("SUP_H2GSL"=[1]OUT_SyntheticFuels!$C$4:$C$1000)*1,("var_ncap"=[1]OUT_SyntheticFuels!$B$4:$B$1000)*1,[1]OUT_SyntheticFuels!K$4:K$1000)</f>
        <v>6.4314547139114703E-5</v>
      </c>
      <c r="M2340" s="7" cm="1">
        <f t="array" ref="M2340">SUMPRODUCT(("SUP_H2GSL"=[1]OUT_SyntheticFuels!$C$4:$C$1000)*1,("var_ncap"=[1]OUT_SyntheticFuels!$B$4:$B$1000)*1,[1]OUT_SyntheticFuels!L$4:L$1000)</f>
        <v>6.7551311411104197E-5</v>
      </c>
      <c r="N2340" s="7" cm="1">
        <f t="array" ref="N2340">SUMPRODUCT(("SUP_H2GSL"=[1]OUT_SyntheticFuels!$C$4:$C$1000)*1,("var_ncap"=[1]OUT_SyntheticFuels!$B$4:$B$1000)*1,[1]OUT_SyntheticFuels!M$4:M$1000)</f>
        <v>8.3756570400215697E-5</v>
      </c>
      <c r="O2340" s="7" cm="1">
        <f t="array" ref="O2340">SUMPRODUCT(("SUP_H2GSL"=[1]OUT_SyntheticFuels!$C$4:$C$1000)*1,("var_ncap"=[1]OUT_SyntheticFuels!$B$4:$B$1000)*1,[1]OUT_SyntheticFuels!N$4:N$1000)</f>
        <v>2.1336045521183199E-2</v>
      </c>
      <c r="P2340" s="7" cm="1">
        <f t="array" ref="P2340">SUMPRODUCT(("SUP_H2GSL"=[1]OUT_SyntheticFuels!$C$4:$C$1000)*1,("var_ncap"=[1]OUT_SyntheticFuels!$B$4:$B$1000)*1,[1]OUT_SyntheticFuels!O$4:O$1000)</f>
        <v>3.4453470082701699E-4</v>
      </c>
      <c r="Q2340" s="7" cm="1">
        <f t="array" ref="Q2340">SUMPRODUCT(("SUP_H2GSL"=[1]OUT_SyntheticFuels!$C$4:$C$1000)*1,("var_ncap"=[1]OUT_SyntheticFuels!$B$4:$B$1000)*1,[1]OUT_SyntheticFuels!P$4:P$1000)</f>
        <v>8.2829246894761902E-4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696.75935582584782</v>
      </c>
      <c r="D3" s="3">
        <f t="shared" ref="D3:H3" si="0">SUM(D4:D7)</f>
        <v>686.58637021348477</v>
      </c>
      <c r="E3" s="3">
        <f t="shared" si="0"/>
        <v>647.60101420955812</v>
      </c>
      <c r="F3" s="3">
        <f t="shared" si="0"/>
        <v>619.75014838539437</v>
      </c>
      <c r="G3" s="3">
        <f t="shared" si="0"/>
        <v>567.91078771119487</v>
      </c>
      <c r="H3" s="3">
        <f t="shared" si="0"/>
        <v>547.76754005290104</v>
      </c>
    </row>
    <row r="4" spans="2:8" x14ac:dyDescent="0.5">
      <c r="B4" s="23" t="s">
        <v>1727</v>
      </c>
      <c r="C4" s="1">
        <f>'SPS1'!F763</f>
        <v>142.2178383161035</v>
      </c>
      <c r="D4" s="1">
        <f>'SPS1'!G763</f>
        <v>141.20338621701734</v>
      </c>
      <c r="E4" s="1">
        <f>'SPS1'!H763</f>
        <v>142.42868738852167</v>
      </c>
      <c r="F4" s="1">
        <f>'SPS1'!I763</f>
        <v>144.35170487875763</v>
      </c>
      <c r="G4" s="1">
        <f>'SPS1'!J763</f>
        <v>136.94422346269056</v>
      </c>
      <c r="H4" s="1">
        <f>'SPS1'!K763</f>
        <v>133.59024129472562</v>
      </c>
    </row>
    <row r="5" spans="2:8" x14ac:dyDescent="0.5">
      <c r="B5" s="23" t="s">
        <v>1728</v>
      </c>
      <c r="C5" s="1">
        <f>'SPS1'!F882</f>
        <v>140.10135752425296</v>
      </c>
      <c r="D5" s="1">
        <f>'SPS1'!G882</f>
        <v>137.05461885643808</v>
      </c>
      <c r="E5" s="1">
        <f>'SPS1'!H882</f>
        <v>130.57100646244263</v>
      </c>
      <c r="F5" s="1">
        <f>'SPS1'!I882</f>
        <v>128.91021726493369</v>
      </c>
      <c r="G5" s="1">
        <f>'SPS1'!J882</f>
        <v>127.1619376832527</v>
      </c>
      <c r="H5" s="1">
        <f>'SPS1'!K882</f>
        <v>126.35013651826424</v>
      </c>
    </row>
    <row r="6" spans="2:8" x14ac:dyDescent="0.5">
      <c r="B6" s="23" t="s">
        <v>1729</v>
      </c>
      <c r="C6" s="1">
        <f>'SPS1'!F972</f>
        <v>217.96586960046963</v>
      </c>
      <c r="D6" s="1">
        <f>'SPS1'!G972</f>
        <v>219.89225509451836</v>
      </c>
      <c r="E6" s="1">
        <f>'SPS1'!H972</f>
        <v>219.99066422690595</v>
      </c>
      <c r="F6" s="1">
        <f>'SPS1'!I972</f>
        <v>217.68109386650454</v>
      </c>
      <c r="G6" s="1">
        <f>'SPS1'!J972</f>
        <v>202.92208785825321</v>
      </c>
      <c r="H6" s="1">
        <f>'SPS1'!K972</f>
        <v>192.07563511779927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196.4742903850217</v>
      </c>
      <c r="D7" s="1">
        <f>'SPS1'!G1136+'SPS1'!G1315+'SPS1'!G1399+'SPS1'!G1483+'SPS1'!G1490+'SPS1'!G1497+'SPS1'!G1546+'SPS1'!G1593+'SPS1'!G1640</f>
        <v>188.43611004551093</v>
      </c>
      <c r="E7" s="1">
        <f>'SPS1'!H1136+'SPS1'!H1315+'SPS1'!H1399+'SPS1'!H1483+'SPS1'!H1490+'SPS1'!H1497+'SPS1'!H1546+'SPS1'!H1593+'SPS1'!H1640</f>
        <v>154.6106561316879</v>
      </c>
      <c r="F7" s="1">
        <f>'SPS1'!I1136+'SPS1'!I1315+'SPS1'!I1399+'SPS1'!I1483+'SPS1'!I1490+'SPS1'!I1497+'SPS1'!I1546+'SPS1'!I1593+'SPS1'!I1640</f>
        <v>128.80713237519851</v>
      </c>
      <c r="G7" s="1">
        <f>'SPS1'!J1136+'SPS1'!J1315+'SPS1'!J1399+'SPS1'!J1483+'SPS1'!J1490+'SPS1'!J1497+'SPS1'!J1546+'SPS1'!J1593+'SPS1'!J1640</f>
        <v>100.88253870699842</v>
      </c>
      <c r="H7" s="1">
        <f>'SPS1'!K1136+'SPS1'!K1315+'SPS1'!K1399+'SPS1'!K1483+'SPS1'!K1490+'SPS1'!K1497+'SPS1'!K1546+'SPS1'!K1593+'SPS1'!K1640</f>
        <v>95.751527122111938</v>
      </c>
    </row>
    <row r="8" spans="2:8" x14ac:dyDescent="0.5">
      <c r="B8" s="2" t="s">
        <v>1735</v>
      </c>
      <c r="C8" s="3">
        <f>SUM(C9:C12)</f>
        <v>511.83138616424031</v>
      </c>
      <c r="D8" s="3">
        <f t="shared" ref="D8:H8" si="1">SUM(D9:D12)</f>
        <v>501.34892957143194</v>
      </c>
      <c r="E8" s="3">
        <f t="shared" si="1"/>
        <v>504.4946611361562</v>
      </c>
      <c r="F8" s="3">
        <f t="shared" si="1"/>
        <v>532.9062286760078</v>
      </c>
      <c r="G8" s="3">
        <f t="shared" si="1"/>
        <v>532.20611906720069</v>
      </c>
      <c r="H8" s="3">
        <f t="shared" si="1"/>
        <v>534.21844598545601</v>
      </c>
    </row>
    <row r="9" spans="2:8" x14ac:dyDescent="0.5">
      <c r="B9" s="23" t="s">
        <v>1732</v>
      </c>
      <c r="C9" s="1">
        <f>'SPS1'!F291+'SPS1'!F409</f>
        <v>493.80673477909386</v>
      </c>
      <c r="D9" s="1">
        <f>'SPS1'!G291+'SPS1'!G409</f>
        <v>476.42571883483055</v>
      </c>
      <c r="E9" s="1">
        <f>'SPS1'!H291+'SPS1'!H409</f>
        <v>478.91770688721328</v>
      </c>
      <c r="F9" s="1">
        <f>'SPS1'!I291+'SPS1'!I409</f>
        <v>508.60083912817896</v>
      </c>
      <c r="G9" s="1">
        <f>'SPS1'!J291+'SPS1'!J409</f>
        <v>498.58778084682348</v>
      </c>
      <c r="H9" s="1">
        <f>'SPS1'!K291+'SPS1'!K409</f>
        <v>485.77329816073808</v>
      </c>
    </row>
    <row r="10" spans="2:8" x14ac:dyDescent="0.5">
      <c r="B10" s="23" t="s">
        <v>1733</v>
      </c>
      <c r="C10" s="1">
        <f>'SPS1'!F590+'SPS1'!F604+'SPS1'!F644</f>
        <v>18.017428754091537</v>
      </c>
      <c r="D10" s="1">
        <f>'SPS1'!G590+'SPS1'!G604+'SPS1'!G644</f>
        <v>24.89589875554492</v>
      </c>
      <c r="E10" s="1">
        <f>'SPS1'!H590+'SPS1'!H604+'SPS1'!H644</f>
        <v>25.549646768540484</v>
      </c>
      <c r="F10" s="1">
        <f>'SPS1'!I590+'SPS1'!I604+'SPS1'!I644</f>
        <v>23.689619528862949</v>
      </c>
      <c r="G10" s="1">
        <f>'SPS1'!J590+'SPS1'!J604+'SPS1'!J644</f>
        <v>22.525880446894366</v>
      </c>
      <c r="H10" s="1">
        <f>'SPS1'!K590+'SPS1'!K604+'SPS1'!K644</f>
        <v>27.069672338265089</v>
      </c>
    </row>
    <row r="11" spans="2:8" x14ac:dyDescent="0.5">
      <c r="B11" s="23" t="s">
        <v>1731</v>
      </c>
      <c r="C11" s="1">
        <f>'SPS1'!F679</f>
        <v>7.2226310549241965E-3</v>
      </c>
      <c r="D11" s="1">
        <f>'SPS1'!G679</f>
        <v>2.7311981056447519E-2</v>
      </c>
      <c r="E11" s="1">
        <f>'SPS1'!H679</f>
        <v>2.7307480402443674E-2</v>
      </c>
      <c r="F11" s="1">
        <f>'SPS1'!I679</f>
        <v>0.61577001896589378</v>
      </c>
      <c r="G11" s="1">
        <f>'SPS1'!J679</f>
        <v>11.092457773482799</v>
      </c>
      <c r="H11" s="1">
        <f>'SPS1'!K679</f>
        <v>21.375170975482391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3.0451097039703136E-4</v>
      </c>
    </row>
    <row r="13" spans="2:8" x14ac:dyDescent="0.5">
      <c r="B13" s="2" t="s">
        <v>1736</v>
      </c>
      <c r="C13" s="3">
        <f>'SPS1'!F2+'SPS1'!F20-'SPS1'!F57</f>
        <v>964.10632956705354</v>
      </c>
      <c r="D13" s="3">
        <f>'SPS1'!G2+'SPS1'!G20-'SPS1'!G57</f>
        <v>963.2818001943499</v>
      </c>
      <c r="E13" s="3">
        <f>'SPS1'!H2+'SPS1'!H20-'SPS1'!H57</f>
        <v>884.16772346756306</v>
      </c>
      <c r="F13" s="3">
        <f>'SPS1'!I2+'SPS1'!I20-'SPS1'!I57</f>
        <v>874.98945639082103</v>
      </c>
      <c r="G13" s="3">
        <f>'SPS1'!J2+'SPS1'!J20-'SPS1'!J57</f>
        <v>797.98630435907785</v>
      </c>
      <c r="H13" s="3">
        <f>'SPS1'!K2+'SPS1'!K20-'SPS1'!K57</f>
        <v>747.749532212345</v>
      </c>
    </row>
    <row r="14" spans="2:8" x14ac:dyDescent="0.5">
      <c r="B14" s="23" t="s">
        <v>1737</v>
      </c>
      <c r="C14" s="1">
        <f>'SPS1'!F2</f>
        <v>301.54900529755446</v>
      </c>
      <c r="D14" s="1">
        <f>'SPS1'!G2</f>
        <v>296.99897293515488</v>
      </c>
      <c r="E14" s="1">
        <f>'SPS1'!H2</f>
        <v>329.40625356908254</v>
      </c>
      <c r="F14" s="1">
        <f>'SPS1'!I2</f>
        <v>375.69444825788594</v>
      </c>
      <c r="G14" s="1">
        <f>'SPS1'!J2</f>
        <v>432.6040288848306</v>
      </c>
      <c r="H14" s="1">
        <f>'SPS1'!K2</f>
        <v>513.25015825840967</v>
      </c>
    </row>
    <row r="15" spans="2:8" x14ac:dyDescent="0.5">
      <c r="B15" s="23" t="s">
        <v>19</v>
      </c>
      <c r="C15" s="1">
        <f>'SPS1'!F20</f>
        <v>779.72743011360831</v>
      </c>
      <c r="D15" s="1">
        <f>'SPS1'!G20</f>
        <v>701.80090814079722</v>
      </c>
      <c r="E15" s="1">
        <f>'SPS1'!H20</f>
        <v>609.00737383861508</v>
      </c>
      <c r="F15" s="1">
        <f>'SPS1'!I20</f>
        <v>547.28264467109886</v>
      </c>
      <c r="G15" s="1">
        <f>'SPS1'!J20</f>
        <v>411.92550151994249</v>
      </c>
      <c r="H15" s="1">
        <f>'SPS1'!K20</f>
        <v>283.12573596204169</v>
      </c>
    </row>
    <row r="16" spans="2:8" x14ac:dyDescent="0.5">
      <c r="B16" s="23" t="s">
        <v>24</v>
      </c>
      <c r="C16" s="1">
        <f>'SPS1'!F57</f>
        <v>117.17010584410926</v>
      </c>
      <c r="D16" s="1">
        <f>'SPS1'!G57</f>
        <v>35.518080881602145</v>
      </c>
      <c r="E16" s="1">
        <f>'SPS1'!H57</f>
        <v>54.245903940134596</v>
      </c>
      <c r="F16" s="1">
        <f>'SPS1'!I57</f>
        <v>47.987636538163741</v>
      </c>
      <c r="G16" s="1">
        <f>'SPS1'!J57</f>
        <v>46.54322604569527</v>
      </c>
      <c r="H16" s="1">
        <f>'SPS1'!K57</f>
        <v>48.62636200810627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2026-03-24T10:31:51Z</dcterms:modified>
</cp:coreProperties>
</file>